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3.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4.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203"/>
  <workbookPr showObjects="placeholders" showInkAnnotation="0" codeName="ThisWorkbook" autoCompressPictures="0"/>
  <bookViews>
    <workbookView xWindow="15780" yWindow="0" windowWidth="22620" windowHeight="19360" tabRatio="656"/>
  </bookViews>
  <sheets>
    <sheet name="Instructions" sheetId="3" r:id="rId1"/>
    <sheet name="Etape 1 (Infos générales)" sheetId="5" r:id="rId2"/>
    <sheet name="Etape 2 (Biométrie)" sheetId="6" r:id="rId3"/>
    <sheet name="Etape 3 (Faune potentielle)" sheetId="13" r:id="rId4"/>
    <sheet name="Etape 4 (Poissons niveau R)" sheetId="11" r:id="rId5"/>
    <sheet name="Export" sheetId="16" state="hidden" r:id="rId6"/>
  </sheets>
  <definedNames>
    <definedName name="_xlnm._FilterDatabase" localSheetId="2" hidden="1">'Etape 2 (Biométrie)'!$V$13:$AA$75</definedName>
    <definedName name="_xlnm._FilterDatabase" localSheetId="3" hidden="1">'Etape 3 (Faune potentielle)'!$P$19:$S$56</definedName>
    <definedName name="_xlnm.Extract" localSheetId="4">'Etape 4 (Poissons niveau R)'!$C$31:$C$33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96" i="11" l="1"/>
  <c r="E163" i="11"/>
  <c r="E164" i="11"/>
  <c r="Z14" i="6"/>
  <c r="V14" i="6"/>
  <c r="Z15" i="6"/>
  <c r="V15" i="6"/>
  <c r="Z16" i="6"/>
  <c r="V16" i="6"/>
  <c r="Z17" i="6"/>
  <c r="V17" i="6"/>
  <c r="Z18" i="6"/>
  <c r="V18" i="6"/>
  <c r="Z19" i="6"/>
  <c r="V19" i="6"/>
  <c r="Z20" i="6"/>
  <c r="V20" i="6"/>
  <c r="Z21" i="6"/>
  <c r="V21" i="6"/>
  <c r="Z22" i="6"/>
  <c r="V22" i="6"/>
  <c r="Z23" i="6"/>
  <c r="V23" i="6"/>
  <c r="Z24" i="6"/>
  <c r="V24" i="6"/>
  <c r="Z25" i="6"/>
  <c r="V25" i="6"/>
  <c r="Z26" i="6"/>
  <c r="V26" i="6"/>
  <c r="Z27" i="6"/>
  <c r="V27" i="6"/>
  <c r="Z28" i="6"/>
  <c r="V28" i="6"/>
  <c r="Z29" i="6"/>
  <c r="V29" i="6"/>
  <c r="Z30" i="6"/>
  <c r="V30" i="6"/>
  <c r="Z31" i="6"/>
  <c r="V31" i="6"/>
  <c r="Z32" i="6"/>
  <c r="V32" i="6"/>
  <c r="Z33" i="6"/>
  <c r="V33" i="6"/>
  <c r="Z34" i="6"/>
  <c r="V34" i="6"/>
  <c r="Z35" i="6"/>
  <c r="V35" i="6"/>
  <c r="Z36" i="6"/>
  <c r="V36" i="6"/>
  <c r="Z37" i="6"/>
  <c r="V37" i="6"/>
  <c r="Z38" i="6"/>
  <c r="V38" i="6"/>
  <c r="Z39" i="6"/>
  <c r="V39" i="6"/>
  <c r="Z40" i="6"/>
  <c r="V40" i="6"/>
  <c r="Z41" i="6"/>
  <c r="V41" i="6"/>
  <c r="Z42" i="6"/>
  <c r="V42" i="6"/>
  <c r="Z43" i="6"/>
  <c r="V43" i="6"/>
  <c r="Z44" i="6"/>
  <c r="V44" i="6"/>
  <c r="Z45" i="6"/>
  <c r="V45" i="6"/>
  <c r="Z46" i="6"/>
  <c r="V46" i="6"/>
  <c r="Z47" i="6"/>
  <c r="V47" i="6"/>
  <c r="Z48" i="6"/>
  <c r="V48" i="6"/>
  <c r="Z49" i="6"/>
  <c r="V49" i="6"/>
  <c r="Z50" i="6"/>
  <c r="V50" i="6"/>
  <c r="Z51" i="6"/>
  <c r="V51" i="6"/>
  <c r="Z52" i="6"/>
  <c r="V52" i="6"/>
  <c r="Z53" i="6"/>
  <c r="V53" i="6"/>
  <c r="Z54" i="6"/>
  <c r="V54" i="6"/>
  <c r="Z55" i="6"/>
  <c r="V55" i="6"/>
  <c r="Z56" i="6"/>
  <c r="V56" i="6"/>
  <c r="Z57" i="6"/>
  <c r="V57" i="6"/>
  <c r="Z58" i="6"/>
  <c r="V58" i="6"/>
  <c r="Z59" i="6"/>
  <c r="V59" i="6"/>
  <c r="Z60" i="6"/>
  <c r="V60" i="6"/>
  <c r="Z61" i="6"/>
  <c r="V61" i="6"/>
  <c r="Z62" i="6"/>
  <c r="V62" i="6"/>
  <c r="Z63" i="6"/>
  <c r="V63" i="6"/>
  <c r="Z64" i="6"/>
  <c r="V64" i="6"/>
  <c r="Z65" i="6"/>
  <c r="V65" i="6"/>
  <c r="Z66" i="6"/>
  <c r="V66" i="6"/>
  <c r="Z67" i="6"/>
  <c r="V67" i="6"/>
  <c r="Z68" i="6"/>
  <c r="V68" i="6"/>
  <c r="Z69" i="6"/>
  <c r="V69" i="6"/>
  <c r="Z70" i="6"/>
  <c r="V70" i="6"/>
  <c r="Z71" i="6"/>
  <c r="V71" i="6"/>
  <c r="Z72" i="6"/>
  <c r="V72" i="6"/>
  <c r="Z73" i="6"/>
  <c r="V73" i="6"/>
  <c r="Z74" i="6"/>
  <c r="V74" i="6"/>
  <c r="Z75" i="6"/>
  <c r="V75" i="6"/>
  <c r="Z76" i="6"/>
  <c r="V76" i="6"/>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AE21" i="11"/>
  <c r="AC22" i="11"/>
  <c r="AB22" i="11"/>
  <c r="AA22" i="11"/>
  <c r="AC23" i="11"/>
  <c r="AB23" i="11"/>
  <c r="AA23" i="11"/>
  <c r="AC24" i="11"/>
  <c r="AB24" i="11"/>
  <c r="AA24" i="11"/>
  <c r="AC25" i="11"/>
  <c r="AB25" i="11"/>
  <c r="AA25" i="11"/>
  <c r="AC26" i="11"/>
  <c r="AB26" i="11"/>
  <c r="AA26" i="11"/>
  <c r="AC27" i="11"/>
  <c r="AB27" i="11"/>
  <c r="AA27" i="11"/>
  <c r="AC28" i="11"/>
  <c r="AB28" i="11"/>
  <c r="AA28" i="11"/>
  <c r="AC29" i="11"/>
  <c r="AB29" i="11"/>
  <c r="AA29" i="11"/>
  <c r="AC30" i="11"/>
  <c r="AB30" i="11"/>
  <c r="AA30" i="11"/>
  <c r="AC31" i="11"/>
  <c r="AB31" i="11"/>
  <c r="AA31" i="11"/>
  <c r="AC32" i="11"/>
  <c r="AB32" i="11"/>
  <c r="AA32" i="11"/>
  <c r="AC33" i="11"/>
  <c r="AB33" i="11"/>
  <c r="AA33" i="11"/>
  <c r="AC34" i="11"/>
  <c r="AB34" i="11"/>
  <c r="AA34" i="11"/>
  <c r="AC35" i="11"/>
  <c r="AB35" i="11"/>
  <c r="AA35" i="11"/>
  <c r="AC36" i="11"/>
  <c r="AB36" i="11"/>
  <c r="AA36" i="11"/>
  <c r="AC37" i="11"/>
  <c r="AB37" i="11"/>
  <c r="AA37" i="11"/>
  <c r="AC38" i="11"/>
  <c r="AB38" i="11"/>
  <c r="AA38" i="11"/>
  <c r="AC39" i="11"/>
  <c r="AB39" i="11"/>
  <c r="AA39" i="11"/>
  <c r="AC40" i="11"/>
  <c r="AB40" i="11"/>
  <c r="AA40" i="11"/>
  <c r="AC41" i="11"/>
  <c r="AB41" i="11"/>
  <c r="AA41" i="11"/>
  <c r="AC42" i="11"/>
  <c r="AB42" i="11"/>
  <c r="AA42" i="11"/>
  <c r="AC43" i="11"/>
  <c r="AB43" i="11"/>
  <c r="AA43" i="11"/>
  <c r="AC44" i="11"/>
  <c r="AB44" i="11"/>
  <c r="AA44" i="11"/>
  <c r="AC45" i="11"/>
  <c r="AB45" i="11"/>
  <c r="AA45" i="11"/>
  <c r="AC46" i="11"/>
  <c r="AB46" i="11"/>
  <c r="AA46" i="11"/>
  <c r="AC47" i="11"/>
  <c r="AB47" i="11"/>
  <c r="AA47" i="11"/>
  <c r="AC48" i="11"/>
  <c r="AB48" i="11"/>
  <c r="AA48" i="11"/>
  <c r="AC49" i="11"/>
  <c r="AB49" i="11"/>
  <c r="AA49" i="11"/>
  <c r="AC50" i="11"/>
  <c r="AB50" i="11"/>
  <c r="AA50" i="11"/>
  <c r="AC51" i="11"/>
  <c r="AB51" i="11"/>
  <c r="AA51" i="11"/>
  <c r="AC52" i="11"/>
  <c r="AB52" i="11"/>
  <c r="AA52" i="11"/>
  <c r="AC53" i="11"/>
  <c r="AB53" i="11"/>
  <c r="AA53" i="11"/>
  <c r="AC54" i="11"/>
  <c r="AB54" i="11"/>
  <c r="AA54" i="11"/>
  <c r="AC55" i="11"/>
  <c r="AB55" i="11"/>
  <c r="AA55" i="11"/>
  <c r="AC56" i="11"/>
  <c r="AB56" i="11"/>
  <c r="AA56" i="11"/>
  <c r="D120" i="11"/>
  <c r="D121" i="11"/>
  <c r="D122" i="11"/>
  <c r="D123" i="11"/>
  <c r="D124" i="11"/>
  <c r="D125" i="11"/>
  <c r="D126" i="11"/>
  <c r="D127" i="11"/>
  <c r="D128" i="11"/>
  <c r="D129" i="11"/>
  <c r="D130" i="11"/>
  <c r="D131" i="11"/>
  <c r="D132" i="11"/>
  <c r="D133" i="11"/>
  <c r="D134" i="11"/>
  <c r="AL150" i="11"/>
  <c r="AI150" i="11"/>
  <c r="AL151" i="11"/>
  <c r="AI151" i="11"/>
  <c r="AL152" i="11"/>
  <c r="AI152" i="11"/>
  <c r="AL153" i="11"/>
  <c r="AI153" i="11"/>
  <c r="AL154" i="11"/>
  <c r="AI154" i="11"/>
  <c r="AL155" i="11"/>
  <c r="AI155" i="11"/>
  <c r="AL156" i="11"/>
  <c r="AI156" i="11"/>
  <c r="AL157" i="11"/>
  <c r="AI157" i="11"/>
  <c r="AL158" i="11"/>
  <c r="AI158" i="11"/>
  <c r="AL159" i="11"/>
  <c r="AI159" i="11"/>
  <c r="D164" i="11"/>
  <c r="E157" i="11"/>
  <c r="E158" i="11"/>
  <c r="E159" i="11"/>
  <c r="E160" i="11"/>
  <c r="E161" i="11"/>
  <c r="E162" i="11"/>
  <c r="E165" i="11"/>
  <c r="E156" i="11"/>
  <c r="E155" i="11"/>
  <c r="E9" i="11"/>
  <c r="AC86" i="11"/>
  <c r="AA86" i="11"/>
  <c r="AC87" i="11"/>
  <c r="AD87" i="11"/>
  <c r="AA87" i="11"/>
  <c r="AC88" i="11"/>
  <c r="AD88" i="11"/>
  <c r="AA88" i="11"/>
  <c r="AC89" i="11"/>
  <c r="AD89" i="11"/>
  <c r="AA89" i="11"/>
  <c r="AD90" i="11"/>
  <c r="AA90" i="11"/>
  <c r="AC92" i="11"/>
  <c r="AA92" i="11"/>
  <c r="AC93" i="11"/>
  <c r="AD93" i="11"/>
  <c r="AA93" i="11"/>
  <c r="AC94" i="11"/>
  <c r="AD94" i="11"/>
  <c r="AA94" i="11"/>
  <c r="AC95" i="11"/>
  <c r="AD95" i="11"/>
  <c r="AA95" i="11"/>
  <c r="AD96" i="11"/>
  <c r="AA96" i="11"/>
  <c r="AC98" i="11"/>
  <c r="AA98" i="11"/>
  <c r="AC99" i="11"/>
  <c r="AD99" i="11"/>
  <c r="AA99" i="11"/>
  <c r="AC100" i="11"/>
  <c r="AD100" i="11"/>
  <c r="AA100" i="11"/>
  <c r="AC101" i="11"/>
  <c r="AD101" i="11"/>
  <c r="AA101" i="11"/>
  <c r="AD102" i="11"/>
  <c r="AA102" i="11"/>
  <c r="AC104" i="11"/>
  <c r="AA104" i="11"/>
  <c r="AC105" i="11"/>
  <c r="AD105" i="11"/>
  <c r="AA105" i="11"/>
  <c r="AC106" i="11"/>
  <c r="AD106" i="11"/>
  <c r="AA106" i="11"/>
  <c r="AC107" i="11"/>
  <c r="AD107" i="11"/>
  <c r="AA107" i="11"/>
  <c r="AD108" i="11"/>
  <c r="AA108" i="11"/>
  <c r="H144" i="11"/>
  <c r="P94" i="11"/>
  <c r="P95" i="11"/>
  <c r="H143" i="11"/>
  <c r="X141" i="11"/>
  <c r="D165" i="11"/>
  <c r="D163" i="11"/>
  <c r="D162" i="11"/>
  <c r="D161" i="11"/>
  <c r="D160" i="11"/>
  <c r="D159" i="11"/>
  <c r="D158" i="11"/>
  <c r="D157" i="11"/>
  <c r="D156" i="11"/>
  <c r="D155" i="11"/>
  <c r="AQ107" i="11"/>
  <c r="E120" i="11"/>
  <c r="AU107" i="11"/>
  <c r="AY107" i="11"/>
  <c r="AQ108" i="11"/>
  <c r="E121" i="11"/>
  <c r="AU108" i="11"/>
  <c r="AY108" i="11"/>
  <c r="AQ109" i="11"/>
  <c r="E122" i="11"/>
  <c r="AU109" i="11"/>
  <c r="AY109" i="11"/>
  <c r="AQ110" i="11"/>
  <c r="E123" i="11"/>
  <c r="AU110" i="11"/>
  <c r="AY110" i="11"/>
  <c r="AQ111" i="11"/>
  <c r="E124" i="11"/>
  <c r="AU111" i="11"/>
  <c r="AY111" i="11"/>
  <c r="AQ112" i="11"/>
  <c r="E125" i="11"/>
  <c r="AU112" i="11"/>
  <c r="AY112" i="11"/>
  <c r="AQ113" i="11"/>
  <c r="E126" i="11"/>
  <c r="AU113" i="11"/>
  <c r="AY113" i="11"/>
  <c r="AQ114" i="11"/>
  <c r="E127" i="11"/>
  <c r="AU114" i="11"/>
  <c r="AY114" i="11"/>
  <c r="AQ115" i="11"/>
  <c r="E128" i="11"/>
  <c r="AU115" i="11"/>
  <c r="AY115" i="11"/>
  <c r="AQ116" i="11"/>
  <c r="E129" i="11"/>
  <c r="AU116" i="11"/>
  <c r="AY116" i="11"/>
  <c r="AQ117" i="11"/>
  <c r="E130" i="11"/>
  <c r="AU117" i="11"/>
  <c r="AY117" i="11"/>
  <c r="AQ118" i="11"/>
  <c r="E131" i="11"/>
  <c r="AU118" i="11"/>
  <c r="AY118" i="11"/>
  <c r="AQ119" i="11"/>
  <c r="E132" i="11"/>
  <c r="AU119" i="11"/>
  <c r="AY119" i="11"/>
  <c r="AQ120" i="11"/>
  <c r="E133" i="11"/>
  <c r="AU120" i="11"/>
  <c r="AY120" i="11"/>
  <c r="AQ121" i="11"/>
  <c r="E134" i="11"/>
  <c r="AU121" i="11"/>
  <c r="AY121" i="11"/>
  <c r="D135" i="11"/>
  <c r="AQ122" i="11"/>
  <c r="E135" i="11"/>
  <c r="AU122" i="11"/>
  <c r="AY122" i="11"/>
  <c r="AX107" i="11"/>
  <c r="AX108" i="11"/>
  <c r="AX109" i="11"/>
  <c r="AX110" i="11"/>
  <c r="AX111" i="11"/>
  <c r="AX112" i="11"/>
  <c r="AX113" i="11"/>
  <c r="AX114" i="11"/>
  <c r="AX115" i="11"/>
  <c r="AX116" i="11"/>
  <c r="AX117" i="11"/>
  <c r="AX118" i="11"/>
  <c r="AX119" i="11"/>
  <c r="AX120" i="11"/>
  <c r="AX121" i="11"/>
  <c r="AX122" i="11"/>
  <c r="M143" i="11"/>
  <c r="X143" i="11"/>
  <c r="R96" i="11"/>
  <c r="N13" i="6"/>
  <c r="O13" i="6"/>
  <c r="R93" i="11"/>
  <c r="AT107" i="11"/>
  <c r="AT108" i="11"/>
  <c r="AT109" i="11"/>
  <c r="AT110" i="11"/>
  <c r="AT111" i="11"/>
  <c r="AT112" i="11"/>
  <c r="AT113" i="11"/>
  <c r="AT114" i="11"/>
  <c r="AT115" i="11"/>
  <c r="AT116" i="11"/>
  <c r="AT117" i="11"/>
  <c r="AT118" i="11"/>
  <c r="AT119" i="11"/>
  <c r="AT120" i="11"/>
  <c r="AT121" i="11"/>
  <c r="AT122" i="11"/>
  <c r="X144" i="11"/>
  <c r="C241" i="11"/>
  <c r="AR126" i="11"/>
  <c r="AS126" i="11"/>
  <c r="AR127" i="11"/>
  <c r="AS127" i="11"/>
  <c r="AU123" i="11"/>
  <c r="X142" i="11"/>
  <c r="R146" i="11"/>
  <c r="C242" i="11"/>
  <c r="P93" i="11"/>
  <c r="AC151" i="11"/>
  <c r="AA151" i="11"/>
  <c r="AC152" i="11"/>
  <c r="AD152" i="11"/>
  <c r="AA152" i="11"/>
  <c r="AD153" i="11"/>
  <c r="AA153" i="11"/>
  <c r="AC155" i="11"/>
  <c r="AA155" i="11"/>
  <c r="M155" i="11"/>
  <c r="M156" i="11"/>
  <c r="M157" i="11"/>
  <c r="M158" i="11"/>
  <c r="M159" i="11"/>
  <c r="M160" i="11"/>
  <c r="M161" i="11"/>
  <c r="M162" i="11"/>
  <c r="M163" i="11"/>
  <c r="M164" i="11"/>
  <c r="M165" i="11"/>
  <c r="H171" i="11"/>
  <c r="R171" i="11"/>
  <c r="H225" i="11"/>
  <c r="Y25" i="11"/>
  <c r="H74" i="11"/>
  <c r="Y31" i="11"/>
  <c r="H75" i="11"/>
  <c r="R75" i="11"/>
  <c r="H223" i="11"/>
  <c r="O45" i="5"/>
  <c r="O46" i="5"/>
  <c r="O47" i="5"/>
  <c r="O48" i="5"/>
  <c r="O49" i="5"/>
  <c r="O50" i="5"/>
  <c r="O51" i="5"/>
  <c r="O52" i="5"/>
  <c r="O53" i="5"/>
  <c r="O54" i="5"/>
  <c r="H224" i="11"/>
  <c r="D179" i="11"/>
  <c r="N14" i="6"/>
  <c r="N15" i="6"/>
  <c r="N16" i="6"/>
  <c r="N17" i="6"/>
  <c r="O14" i="6"/>
  <c r="O15" i="6"/>
  <c r="O16" i="6"/>
  <c r="O17" i="6"/>
  <c r="N18" i="6"/>
  <c r="O18" i="6"/>
  <c r="N19" i="6"/>
  <c r="O19" i="6"/>
  <c r="N20" i="6"/>
  <c r="O20" i="6"/>
  <c r="N21" i="6"/>
  <c r="O21" i="6"/>
  <c r="N22" i="6"/>
  <c r="O22" i="6"/>
  <c r="N23" i="6"/>
  <c r="O23" i="6"/>
  <c r="N24" i="6"/>
  <c r="O24" i="6"/>
  <c r="N25" i="6"/>
  <c r="O25" i="6"/>
  <c r="N26" i="6"/>
  <c r="O26" i="6"/>
  <c r="N27" i="6"/>
  <c r="O27" i="6"/>
  <c r="N28" i="6"/>
  <c r="O28" i="6"/>
  <c r="N29" i="6"/>
  <c r="O29" i="6"/>
  <c r="N30" i="6"/>
  <c r="O30" i="6"/>
  <c r="N31" i="6"/>
  <c r="O31" i="6"/>
  <c r="N32" i="6"/>
  <c r="O32" i="6"/>
  <c r="N33" i="6"/>
  <c r="O33" i="6"/>
  <c r="N34" i="6"/>
  <c r="O34" i="6"/>
  <c r="N35" i="6"/>
  <c r="O35" i="6"/>
  <c r="N36" i="6"/>
  <c r="O36" i="6"/>
  <c r="N37" i="6"/>
  <c r="O37" i="6"/>
  <c r="N38" i="6"/>
  <c r="O38" i="6"/>
  <c r="N39" i="6"/>
  <c r="O39" i="6"/>
  <c r="N40" i="6"/>
  <c r="O40" i="6"/>
  <c r="N41" i="6"/>
  <c r="O41" i="6"/>
  <c r="N42" i="6"/>
  <c r="O42" i="6"/>
  <c r="N43" i="6"/>
  <c r="O43" i="6"/>
  <c r="N44" i="6"/>
  <c r="O44" i="6"/>
  <c r="N45" i="6"/>
  <c r="O45" i="6"/>
  <c r="N46" i="6"/>
  <c r="O46" i="6"/>
  <c r="N47" i="6"/>
  <c r="O47" i="6"/>
  <c r="AB67" i="6"/>
  <c r="G179" i="11" a="1"/>
  <c r="G179" i="11"/>
  <c r="D180" i="11"/>
  <c r="G180" i="11" a="1"/>
  <c r="G180" i="11"/>
  <c r="D181" i="11"/>
  <c r="G181" i="11" a="1"/>
  <c r="D182" i="11"/>
  <c r="G182" i="11" a="1"/>
  <c r="D183" i="11"/>
  <c r="G183" i="11" a="1"/>
  <c r="D184" i="11"/>
  <c r="G184" i="11" a="1"/>
  <c r="D185" i="11"/>
  <c r="G185" i="11" a="1"/>
  <c r="D186" i="11"/>
  <c r="G186" i="11" a="1"/>
  <c r="D187" i="11"/>
  <c r="G187" i="11" a="1"/>
  <c r="D188" i="11"/>
  <c r="G188" i="11" a="1"/>
  <c r="D189" i="11"/>
  <c r="G189" i="11" a="1"/>
  <c r="D190" i="11"/>
  <c r="G190" i="11" a="1"/>
  <c r="D191" i="11"/>
  <c r="G191" i="11" a="1"/>
  <c r="D192" i="11"/>
  <c r="G192" i="11" a="1"/>
  <c r="D193" i="11"/>
  <c r="G193" i="11" a="1"/>
  <c r="D194" i="11"/>
  <c r="G194" i="11" a="1"/>
  <c r="D195" i="11"/>
  <c r="G195" i="11" a="1"/>
  <c r="D196" i="11"/>
  <c r="G196" i="11" a="1"/>
  <c r="D197" i="11"/>
  <c r="G197" i="11" a="1"/>
  <c r="D198" i="11"/>
  <c r="G198" i="11" a="1"/>
  <c r="D199" i="11"/>
  <c r="G199" i="11" a="1"/>
  <c r="D200" i="11"/>
  <c r="G200" i="11" a="1"/>
  <c r="D201" i="11"/>
  <c r="G201" i="11" a="1"/>
  <c r="D202" i="11"/>
  <c r="G202" i="11" a="1"/>
  <c r="D203" i="11"/>
  <c r="G203" i="11" a="1"/>
  <c r="D204" i="11"/>
  <c r="G204" i="11" a="1"/>
  <c r="D205" i="11"/>
  <c r="G205" i="11" a="1"/>
  <c r="D206" i="11"/>
  <c r="G206" i="11" a="1"/>
  <c r="D207" i="11"/>
  <c r="G207" i="11" a="1"/>
  <c r="D208" i="11"/>
  <c r="G208" i="11" a="1"/>
  <c r="D209" i="11"/>
  <c r="G209" i="11" a="1"/>
  <c r="D210" i="11"/>
  <c r="G210" i="11" a="1"/>
  <c r="D211" i="11"/>
  <c r="G211" i="11" a="1"/>
  <c r="D212" i="11"/>
  <c r="G212" i="11" a="1"/>
  <c r="D213" i="11"/>
  <c r="G213" i="11" a="1"/>
  <c r="G181" i="11"/>
  <c r="G182" i="11"/>
  <c r="G183" i="11"/>
  <c r="G184" i="11"/>
  <c r="G185" i="11"/>
  <c r="G186" i="11"/>
  <c r="G187" i="11"/>
  <c r="G188" i="11"/>
  <c r="G189" i="11"/>
  <c r="G190" i="11"/>
  <c r="G191" i="11"/>
  <c r="G192" i="11"/>
  <c r="G193" i="11"/>
  <c r="G194" i="11"/>
  <c r="G195" i="11"/>
  <c r="G196" i="11"/>
  <c r="G197" i="11"/>
  <c r="G198" i="11"/>
  <c r="G199" i="11"/>
  <c r="G200" i="11"/>
  <c r="G201" i="11"/>
  <c r="G202" i="11"/>
  <c r="G203" i="11"/>
  <c r="G204" i="11"/>
  <c r="G205" i="11"/>
  <c r="G206" i="11"/>
  <c r="G207" i="11"/>
  <c r="G208" i="11"/>
  <c r="G209" i="11"/>
  <c r="G210" i="11"/>
  <c r="G211" i="11"/>
  <c r="G212" i="11"/>
  <c r="G213"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R217" i="11"/>
  <c r="H226" i="11"/>
  <c r="H227" i="11"/>
  <c r="O124" i="11"/>
  <c r="O123" i="11"/>
  <c r="O122" i="11"/>
  <c r="O121" i="11"/>
  <c r="O120" i="11"/>
  <c r="O135" i="11"/>
  <c r="O134" i="11"/>
  <c r="O133" i="11"/>
  <c r="O132" i="11"/>
  <c r="O131" i="11"/>
  <c r="O130" i="11"/>
  <c r="O129" i="11"/>
  <c r="O128" i="11"/>
  <c r="O127" i="11"/>
  <c r="O126" i="11"/>
  <c r="O125" i="11"/>
  <c r="K135" i="11"/>
  <c r="K134" i="11"/>
  <c r="K133" i="11"/>
  <c r="K132" i="11"/>
  <c r="K131" i="11"/>
  <c r="K130" i="11"/>
  <c r="K129" i="11"/>
  <c r="K128" i="11"/>
  <c r="K127" i="11"/>
  <c r="K126" i="11"/>
  <c r="K125" i="11"/>
  <c r="K124" i="11"/>
  <c r="K123" i="11"/>
  <c r="K122" i="11"/>
  <c r="K121" i="11"/>
  <c r="K120" i="11"/>
  <c r="I135" i="11"/>
  <c r="I134" i="11"/>
  <c r="I133" i="11"/>
  <c r="I132" i="11"/>
  <c r="I131" i="11"/>
  <c r="I130" i="11"/>
  <c r="I129" i="11"/>
  <c r="I128" i="11"/>
  <c r="I127" i="11"/>
  <c r="I126" i="11"/>
  <c r="I125" i="11"/>
  <c r="I124" i="11"/>
  <c r="I123" i="11"/>
  <c r="I122" i="11"/>
  <c r="I121" i="11"/>
  <c r="I120" i="11"/>
  <c r="G135" i="11"/>
  <c r="G134" i="11"/>
  <c r="G133" i="11"/>
  <c r="G132" i="11"/>
  <c r="G131" i="11"/>
  <c r="G130" i="11"/>
  <c r="G129" i="11"/>
  <c r="G128" i="11"/>
  <c r="G127" i="11"/>
  <c r="G126" i="11"/>
  <c r="G125" i="11"/>
  <c r="G124" i="11"/>
  <c r="G123" i="11"/>
  <c r="G122" i="11"/>
  <c r="G121" i="11"/>
  <c r="G120" i="11"/>
  <c r="K11" i="11"/>
  <c r="AB86" i="11"/>
  <c r="K8" i="11"/>
  <c r="J57" i="5"/>
  <c r="J56" i="5"/>
  <c r="E56" i="5"/>
  <c r="E57" i="5"/>
  <c r="O14" i="5"/>
  <c r="E6" i="6"/>
  <c r="AS39" i="5"/>
  <c r="AS41" i="5"/>
  <c r="Q35" i="5"/>
  <c r="AS31" i="5"/>
  <c r="V35" i="5"/>
  <c r="AS33" i="5"/>
  <c r="AA35" i="5"/>
  <c r="AS34" i="5"/>
  <c r="AF35" i="5"/>
  <c r="AS35" i="5"/>
  <c r="AK35" i="5"/>
  <c r="AS36" i="5"/>
  <c r="AP35" i="5"/>
  <c r="AS38" i="5"/>
  <c r="AS42" i="5"/>
  <c r="S4" i="16"/>
  <c r="AD240" i="11"/>
  <c r="AD241" i="11"/>
  <c r="AD238" i="11"/>
  <c r="AD239" i="11"/>
  <c r="AD242" i="11"/>
  <c r="AD243" i="11"/>
  <c r="AD244" i="11"/>
  <c r="AD245" i="11"/>
  <c r="AE246" i="11"/>
  <c r="R4" i="16"/>
  <c r="Q4" i="16"/>
  <c r="C236" i="11"/>
  <c r="C235" i="11"/>
  <c r="C234" i="11"/>
  <c r="C233" i="11"/>
  <c r="C232" i="11"/>
  <c r="C240" i="11"/>
  <c r="AG238" i="11"/>
  <c r="AG239" i="11"/>
  <c r="AH241" i="11"/>
  <c r="IF4" i="16"/>
  <c r="IE4" i="16"/>
  <c r="AY123" i="11"/>
  <c r="AB17" i="6"/>
  <c r="AB20" i="6"/>
  <c r="AB57" i="6"/>
  <c r="E22" i="11"/>
  <c r="AB151" i="11"/>
  <c r="AB152" i="11"/>
  <c r="AB153" i="11"/>
  <c r="AB155" i="11"/>
  <c r="AC156" i="11"/>
  <c r="AB156" i="11"/>
  <c r="AD156" i="11"/>
  <c r="AA156" i="11"/>
  <c r="AD157" i="11"/>
  <c r="AB157" i="11"/>
  <c r="AA157" i="11"/>
  <c r="AC159" i="11"/>
  <c r="AB159" i="11"/>
  <c r="AA159" i="11"/>
  <c r="AC160" i="11"/>
  <c r="AB160" i="11"/>
  <c r="AD160" i="11"/>
  <c r="AA160" i="11"/>
  <c r="AD161" i="11"/>
  <c r="AB161" i="11"/>
  <c r="AA161" i="11"/>
  <c r="AC163" i="11"/>
  <c r="AB163" i="11"/>
  <c r="AA163" i="11"/>
  <c r="AC164" i="11"/>
  <c r="AB164" i="11"/>
  <c r="AD164" i="11"/>
  <c r="AA164" i="11"/>
  <c r="AD165" i="11"/>
  <c r="AB165" i="11"/>
  <c r="AA165" i="11"/>
  <c r="AB18" i="6"/>
  <c r="AB42" i="6"/>
  <c r="AB14" i="6"/>
  <c r="AB65" i="6"/>
  <c r="Z227" i="11"/>
  <c r="Z228" i="11"/>
  <c r="Z229" i="11"/>
  <c r="Z230" i="11"/>
  <c r="Z231" i="11"/>
  <c r="ID4" i="16"/>
  <c r="IC4" i="16"/>
  <c r="IB4" i="16"/>
  <c r="IA4" i="16"/>
  <c r="HZ4" i="16"/>
  <c r="HY4" i="16"/>
  <c r="AH13" i="6"/>
  <c r="AI13" i="6"/>
  <c r="AG13" i="6"/>
  <c r="AH14" i="6"/>
  <c r="AI14" i="6"/>
  <c r="AG14" i="6"/>
  <c r="AH15" i="6"/>
  <c r="AI15" i="6"/>
  <c r="AG15" i="6"/>
  <c r="AH16" i="6"/>
  <c r="AI16" i="6"/>
  <c r="AG16" i="6"/>
  <c r="AH17" i="6"/>
  <c r="AI17" i="6"/>
  <c r="AG17" i="6"/>
  <c r="AH18" i="6"/>
  <c r="AI18" i="6"/>
  <c r="AG18" i="6"/>
  <c r="AH19" i="6"/>
  <c r="AI19" i="6"/>
  <c r="AG19" i="6"/>
  <c r="AH20" i="6"/>
  <c r="AI20" i="6"/>
  <c r="AG20" i="6"/>
  <c r="AH21" i="6"/>
  <c r="AI21" i="6"/>
  <c r="AG21" i="6"/>
  <c r="AH22" i="6"/>
  <c r="AI22" i="6"/>
  <c r="AG22" i="6"/>
  <c r="AH23" i="6"/>
  <c r="AI23" i="6"/>
  <c r="AG23" i="6"/>
  <c r="AH24" i="6"/>
  <c r="AI24" i="6"/>
  <c r="AG24" i="6"/>
  <c r="AH25" i="6"/>
  <c r="AI25" i="6"/>
  <c r="AG25" i="6"/>
  <c r="AH26" i="6"/>
  <c r="AI26" i="6"/>
  <c r="AG26" i="6"/>
  <c r="AH27" i="6"/>
  <c r="AI27" i="6"/>
  <c r="AG27" i="6"/>
  <c r="AH28" i="6"/>
  <c r="AI28" i="6"/>
  <c r="AG28" i="6"/>
  <c r="AH29" i="6"/>
  <c r="AI29" i="6"/>
  <c r="AG29" i="6"/>
  <c r="AH30" i="6"/>
  <c r="AI30" i="6"/>
  <c r="AG30" i="6"/>
  <c r="AH31" i="6"/>
  <c r="AI31" i="6"/>
  <c r="AG31" i="6"/>
  <c r="AH32" i="6"/>
  <c r="AI32" i="6"/>
  <c r="AG32" i="6"/>
  <c r="AH33" i="6"/>
  <c r="AI33" i="6"/>
  <c r="AG33" i="6"/>
  <c r="AH34" i="6"/>
  <c r="AI34" i="6"/>
  <c r="AG34" i="6"/>
  <c r="AH35" i="6"/>
  <c r="AI35" i="6"/>
  <c r="AG35" i="6"/>
  <c r="AH36" i="6"/>
  <c r="AI36" i="6"/>
  <c r="AG36" i="6"/>
  <c r="AH37" i="6"/>
  <c r="AI37" i="6"/>
  <c r="AG37" i="6"/>
  <c r="AH38" i="6"/>
  <c r="AI38" i="6"/>
  <c r="AG38" i="6"/>
  <c r="AH39" i="6"/>
  <c r="AI39" i="6"/>
  <c r="AG39" i="6"/>
  <c r="AH40" i="6"/>
  <c r="AI40" i="6"/>
  <c r="AG40" i="6"/>
  <c r="AH41" i="6"/>
  <c r="AI41" i="6"/>
  <c r="AG41" i="6"/>
  <c r="AH42" i="6"/>
  <c r="AI42" i="6"/>
  <c r="AG42" i="6"/>
  <c r="AH43" i="6"/>
  <c r="AI43" i="6"/>
  <c r="AG43" i="6"/>
  <c r="AH44" i="6"/>
  <c r="AI44" i="6"/>
  <c r="AG44" i="6"/>
  <c r="AH45" i="6"/>
  <c r="AI45" i="6"/>
  <c r="AG45" i="6"/>
  <c r="AH46" i="6"/>
  <c r="AI46" i="6"/>
  <c r="AG46" i="6"/>
  <c r="AH47" i="6"/>
  <c r="AI47" i="6"/>
  <c r="AG47" i="6"/>
  <c r="AH48" i="6"/>
  <c r="AI48" i="6"/>
  <c r="AG48" i="6"/>
  <c r="AH49" i="6"/>
  <c r="AI49" i="6"/>
  <c r="AG49" i="6"/>
  <c r="AH50" i="6"/>
  <c r="AI50" i="6"/>
  <c r="AG50" i="6"/>
  <c r="AH51" i="6"/>
  <c r="AI51" i="6"/>
  <c r="AG51" i="6"/>
  <c r="AH52" i="6"/>
  <c r="AI52" i="6"/>
  <c r="AG52" i="6"/>
  <c r="AH53" i="6"/>
  <c r="AI53" i="6"/>
  <c r="AG53" i="6"/>
  <c r="AH54" i="6"/>
  <c r="AI54" i="6"/>
  <c r="AG54" i="6"/>
  <c r="AH55" i="6"/>
  <c r="AI55" i="6"/>
  <c r="AG55" i="6"/>
  <c r="AH56" i="6"/>
  <c r="AI56" i="6"/>
  <c r="AG56" i="6"/>
  <c r="AH57" i="6"/>
  <c r="AI57" i="6"/>
  <c r="AG57" i="6"/>
  <c r="AH58" i="6"/>
  <c r="AI58" i="6"/>
  <c r="AG58" i="6"/>
  <c r="AH59" i="6"/>
  <c r="AI59" i="6"/>
  <c r="AG59" i="6"/>
  <c r="AH60" i="6"/>
  <c r="AI60" i="6"/>
  <c r="AG60" i="6"/>
  <c r="AH61" i="6"/>
  <c r="AI61" i="6"/>
  <c r="AG61" i="6"/>
  <c r="AH62" i="6"/>
  <c r="AI62" i="6"/>
  <c r="AG62" i="6"/>
  <c r="AH63" i="6"/>
  <c r="AI63" i="6"/>
  <c r="AG63" i="6"/>
  <c r="AH64" i="6"/>
  <c r="AI64" i="6"/>
  <c r="AG64" i="6"/>
  <c r="AH65" i="6"/>
  <c r="AI65" i="6"/>
  <c r="AG65" i="6"/>
  <c r="AH66" i="6"/>
  <c r="AI66" i="6"/>
  <c r="AG66" i="6"/>
  <c r="AH67" i="6"/>
  <c r="AI67" i="6"/>
  <c r="AG67" i="6"/>
  <c r="AH68" i="6"/>
  <c r="AI68" i="6"/>
  <c r="AG68" i="6"/>
  <c r="AH69" i="6"/>
  <c r="AI69" i="6"/>
  <c r="AG69" i="6"/>
  <c r="AH70" i="6"/>
  <c r="AI70" i="6"/>
  <c r="AG70" i="6"/>
  <c r="AH71" i="6"/>
  <c r="AI71" i="6"/>
  <c r="AG71" i="6"/>
  <c r="AH72" i="6"/>
  <c r="AI72" i="6"/>
  <c r="AG72" i="6"/>
  <c r="AH73" i="6"/>
  <c r="AI73" i="6"/>
  <c r="AG73" i="6"/>
  <c r="AH74" i="6"/>
  <c r="AI74" i="6"/>
  <c r="AG74" i="6"/>
  <c r="AH75" i="6"/>
  <c r="AI75" i="6"/>
  <c r="AG75" i="6"/>
  <c r="AH76" i="6"/>
  <c r="AI76" i="6"/>
  <c r="AG76" i="6"/>
  <c r="AH77" i="6"/>
  <c r="AI77" i="6"/>
  <c r="AG77" i="6"/>
  <c r="AH78" i="6"/>
  <c r="AI78" i="6"/>
  <c r="AG78" i="6"/>
  <c r="AH79" i="6"/>
  <c r="AI79" i="6"/>
  <c r="AG79" i="6"/>
  <c r="AH80" i="6"/>
  <c r="AI80" i="6"/>
  <c r="AG80" i="6"/>
  <c r="AH81" i="6"/>
  <c r="AI81" i="6"/>
  <c r="AG81" i="6"/>
  <c r="AH82" i="6"/>
  <c r="AI82" i="6"/>
  <c r="AG82" i="6"/>
  <c r="AH83" i="6"/>
  <c r="AI83" i="6"/>
  <c r="AG83" i="6"/>
  <c r="AH84" i="6"/>
  <c r="AI84" i="6"/>
  <c r="AG84" i="6"/>
  <c r="AH85" i="6"/>
  <c r="AI85" i="6"/>
  <c r="AG85" i="6"/>
  <c r="AH86" i="6"/>
  <c r="AI86" i="6"/>
  <c r="AG86" i="6"/>
  <c r="AH87" i="6"/>
  <c r="AI87" i="6"/>
  <c r="AG87" i="6"/>
  <c r="AH88" i="6"/>
  <c r="AI88" i="6"/>
  <c r="AG88" i="6"/>
  <c r="AH89" i="6"/>
  <c r="AI89" i="6"/>
  <c r="AG89" i="6"/>
  <c r="AH90" i="6"/>
  <c r="AI90" i="6"/>
  <c r="AG90" i="6"/>
  <c r="AH91" i="6"/>
  <c r="AI91" i="6"/>
  <c r="AG91" i="6"/>
  <c r="AH92" i="6"/>
  <c r="AI92" i="6"/>
  <c r="AG92" i="6"/>
  <c r="AH93" i="6"/>
  <c r="AI93" i="6"/>
  <c r="AG93" i="6"/>
  <c r="AH94" i="6"/>
  <c r="AI94" i="6"/>
  <c r="AG94" i="6"/>
  <c r="AH95" i="6"/>
  <c r="AI95" i="6"/>
  <c r="AG95" i="6"/>
  <c r="AH96" i="6"/>
  <c r="AI96" i="6"/>
  <c r="AG96" i="6"/>
  <c r="AH97" i="6"/>
  <c r="AI97" i="6"/>
  <c r="AG97" i="6"/>
  <c r="AH98" i="6"/>
  <c r="AI98" i="6"/>
  <c r="AG98" i="6"/>
  <c r="AH99" i="6"/>
  <c r="AI99" i="6"/>
  <c r="AG99" i="6"/>
  <c r="AH100" i="6"/>
  <c r="AI100" i="6"/>
  <c r="AG100" i="6"/>
  <c r="AH101" i="6"/>
  <c r="AI101" i="6"/>
  <c r="AG101" i="6"/>
  <c r="AH102" i="6"/>
  <c r="AI102" i="6"/>
  <c r="AG102" i="6"/>
  <c r="AH103" i="6"/>
  <c r="AI103" i="6"/>
  <c r="AG103" i="6"/>
  <c r="AH104" i="6"/>
  <c r="AI104" i="6"/>
  <c r="AG104" i="6"/>
  <c r="AH105" i="6"/>
  <c r="AI105" i="6"/>
  <c r="AG105" i="6"/>
  <c r="AH106" i="6"/>
  <c r="AI106" i="6"/>
  <c r="AG106" i="6"/>
  <c r="AH107" i="6"/>
  <c r="AI107" i="6"/>
  <c r="AG107" i="6"/>
  <c r="AH108" i="6"/>
  <c r="AI108" i="6"/>
  <c r="AG108" i="6"/>
  <c r="AH109" i="6"/>
  <c r="AI109" i="6"/>
  <c r="AG109" i="6"/>
  <c r="AH110" i="6"/>
  <c r="AI110" i="6"/>
  <c r="AG110" i="6"/>
  <c r="AH111" i="6"/>
  <c r="AI111" i="6"/>
  <c r="AG111" i="6"/>
  <c r="AH112" i="6"/>
  <c r="AI112" i="6"/>
  <c r="AG112" i="6"/>
  <c r="AH113" i="6"/>
  <c r="AI113" i="6"/>
  <c r="AG113" i="6"/>
  <c r="AH114" i="6"/>
  <c r="AI114" i="6"/>
  <c r="AG114" i="6"/>
  <c r="AH115" i="6"/>
  <c r="AI115" i="6"/>
  <c r="AG115" i="6"/>
  <c r="AH116" i="6"/>
  <c r="AI116" i="6"/>
  <c r="AG116" i="6"/>
  <c r="AH117" i="6"/>
  <c r="AI117" i="6"/>
  <c r="AG117" i="6"/>
  <c r="AH118" i="6"/>
  <c r="AI118" i="6"/>
  <c r="AG118" i="6"/>
  <c r="AH119" i="6"/>
  <c r="AI119" i="6"/>
  <c r="AG119" i="6"/>
  <c r="AH120" i="6"/>
  <c r="AI120" i="6"/>
  <c r="AG120" i="6"/>
  <c r="AH121" i="6"/>
  <c r="AI121" i="6"/>
  <c r="AG121" i="6"/>
  <c r="AH122" i="6"/>
  <c r="AI122" i="6"/>
  <c r="AG122" i="6"/>
  <c r="AH123" i="6"/>
  <c r="AI123" i="6"/>
  <c r="AG123" i="6"/>
  <c r="AH124" i="6"/>
  <c r="AI124" i="6"/>
  <c r="AG124" i="6"/>
  <c r="AH125" i="6"/>
  <c r="AI125" i="6"/>
  <c r="AG125" i="6"/>
  <c r="AH126" i="6"/>
  <c r="AI126" i="6"/>
  <c r="AG126" i="6"/>
  <c r="AH127" i="6"/>
  <c r="AI127" i="6"/>
  <c r="AG127" i="6"/>
  <c r="AH128" i="6"/>
  <c r="AI128" i="6"/>
  <c r="AG128" i="6"/>
  <c r="AH129" i="6"/>
  <c r="AI129" i="6"/>
  <c r="AG129" i="6"/>
  <c r="AH130" i="6"/>
  <c r="AI130" i="6"/>
  <c r="AG130" i="6"/>
  <c r="AH131" i="6"/>
  <c r="AI131" i="6"/>
  <c r="AG131" i="6"/>
  <c r="AH132" i="6"/>
  <c r="AI132" i="6"/>
  <c r="AG132" i="6"/>
  <c r="AH133" i="6"/>
  <c r="AI133" i="6"/>
  <c r="AG133" i="6"/>
  <c r="AH134" i="6"/>
  <c r="AI134" i="6"/>
  <c r="AG134" i="6"/>
  <c r="AH135" i="6"/>
  <c r="AI135" i="6"/>
  <c r="AG135" i="6"/>
  <c r="AH136" i="6"/>
  <c r="AI136" i="6"/>
  <c r="AG136" i="6"/>
  <c r="AH137" i="6"/>
  <c r="AI137" i="6"/>
  <c r="AG137" i="6"/>
  <c r="AH138" i="6"/>
  <c r="AI138" i="6"/>
  <c r="AG138" i="6"/>
  <c r="AH139" i="6"/>
  <c r="AI139" i="6"/>
  <c r="AG139" i="6"/>
  <c r="AH140" i="6"/>
  <c r="AI140" i="6"/>
  <c r="AG140" i="6"/>
  <c r="AH141" i="6"/>
  <c r="AI141" i="6"/>
  <c r="AG141" i="6"/>
  <c r="AH142" i="6"/>
  <c r="AI142" i="6"/>
  <c r="AG142" i="6"/>
  <c r="AH143" i="6"/>
  <c r="AI143" i="6"/>
  <c r="AG143" i="6"/>
  <c r="AH144" i="6"/>
  <c r="AI144" i="6"/>
  <c r="AG144" i="6"/>
  <c r="AH145" i="6"/>
  <c r="AI145" i="6"/>
  <c r="AG145" i="6"/>
  <c r="AH146" i="6"/>
  <c r="AI146" i="6"/>
  <c r="AG146" i="6"/>
  <c r="AH147" i="6"/>
  <c r="AI147" i="6"/>
  <c r="AG147" i="6"/>
  <c r="AH148" i="6"/>
  <c r="AI148" i="6"/>
  <c r="AG148" i="6"/>
  <c r="AH149" i="6"/>
  <c r="AI149" i="6"/>
  <c r="AG149" i="6"/>
  <c r="AH150" i="6"/>
  <c r="AI150" i="6"/>
  <c r="AG150" i="6"/>
  <c r="AH151" i="6"/>
  <c r="AI151" i="6"/>
  <c r="AG151" i="6"/>
  <c r="AH152" i="6"/>
  <c r="AI152" i="6"/>
  <c r="AG152" i="6"/>
  <c r="AH153" i="6"/>
  <c r="AI153" i="6"/>
  <c r="AG153" i="6"/>
  <c r="AH154" i="6"/>
  <c r="AI154" i="6"/>
  <c r="AG154" i="6"/>
  <c r="AH155" i="6"/>
  <c r="AI155" i="6"/>
  <c r="AG155" i="6"/>
  <c r="AH156" i="6"/>
  <c r="AI156" i="6"/>
  <c r="AG156" i="6"/>
  <c r="AH157" i="6"/>
  <c r="AI157" i="6"/>
  <c r="AG157" i="6"/>
  <c r="AH158" i="6"/>
  <c r="AI158" i="6"/>
  <c r="AG158" i="6"/>
  <c r="AH159" i="6"/>
  <c r="AI159" i="6"/>
  <c r="AG159" i="6"/>
  <c r="AH160" i="6"/>
  <c r="AI160" i="6"/>
  <c r="AG160" i="6"/>
  <c r="AH161" i="6"/>
  <c r="AI161" i="6"/>
  <c r="AG161" i="6"/>
  <c r="AH162" i="6"/>
  <c r="AI162" i="6"/>
  <c r="AG162" i="6"/>
  <c r="AH163" i="6"/>
  <c r="AI163" i="6"/>
  <c r="AG163" i="6"/>
  <c r="AH164" i="6"/>
  <c r="AI164" i="6"/>
  <c r="AG164" i="6"/>
  <c r="AH165" i="6"/>
  <c r="AI165" i="6"/>
  <c r="AG165" i="6"/>
  <c r="AH166" i="6"/>
  <c r="AI166" i="6"/>
  <c r="AG166" i="6"/>
  <c r="AH167" i="6"/>
  <c r="AI167" i="6"/>
  <c r="AG167" i="6"/>
  <c r="AH168" i="6"/>
  <c r="AI168" i="6"/>
  <c r="AG168" i="6"/>
  <c r="AH169" i="6"/>
  <c r="AI169" i="6"/>
  <c r="AG169" i="6"/>
  <c r="AH170" i="6"/>
  <c r="AI170" i="6"/>
  <c r="AG170" i="6"/>
  <c r="AH171" i="6"/>
  <c r="AI171" i="6"/>
  <c r="AG171" i="6"/>
  <c r="AH172" i="6"/>
  <c r="AI172" i="6"/>
  <c r="AG172" i="6"/>
  <c r="AH173" i="6"/>
  <c r="AI173" i="6"/>
  <c r="AG173" i="6"/>
  <c r="AH174" i="6"/>
  <c r="AI174" i="6"/>
  <c r="AG174" i="6"/>
  <c r="AH175" i="6"/>
  <c r="AI175" i="6"/>
  <c r="AG175" i="6"/>
  <c r="AH176" i="6"/>
  <c r="AI176" i="6"/>
  <c r="AG176" i="6"/>
  <c r="AH177" i="6"/>
  <c r="AI177" i="6"/>
  <c r="AG177" i="6"/>
  <c r="AH178" i="6"/>
  <c r="AI178" i="6"/>
  <c r="AG178" i="6"/>
  <c r="AH179" i="6"/>
  <c r="AI179" i="6"/>
  <c r="AG179" i="6"/>
  <c r="AH180" i="6"/>
  <c r="AI180" i="6"/>
  <c r="AG180" i="6"/>
  <c r="AH181" i="6"/>
  <c r="AI181" i="6"/>
  <c r="AG181" i="6"/>
  <c r="AH182" i="6"/>
  <c r="AI182" i="6"/>
  <c r="AG182" i="6"/>
  <c r="AH183" i="6"/>
  <c r="AI183" i="6"/>
  <c r="AG183" i="6"/>
  <c r="AH184" i="6"/>
  <c r="AI184" i="6"/>
  <c r="AG184" i="6"/>
  <c r="AH185" i="6"/>
  <c r="AI185" i="6"/>
  <c r="AG185" i="6"/>
  <c r="AH186" i="6"/>
  <c r="AI186" i="6"/>
  <c r="AG186" i="6"/>
  <c r="AH187" i="6"/>
  <c r="AI187" i="6"/>
  <c r="AG187" i="6"/>
  <c r="AH188" i="6"/>
  <c r="AI188" i="6"/>
  <c r="AG188" i="6"/>
  <c r="AH189" i="6"/>
  <c r="AI189" i="6"/>
  <c r="AG189" i="6"/>
  <c r="AH190" i="6"/>
  <c r="AI190" i="6"/>
  <c r="AG190" i="6"/>
  <c r="AH191" i="6"/>
  <c r="AI191" i="6"/>
  <c r="AG191" i="6"/>
  <c r="AH192" i="6"/>
  <c r="AI192" i="6"/>
  <c r="AG192" i="6"/>
  <c r="AH193" i="6"/>
  <c r="AI193" i="6"/>
  <c r="AG193" i="6"/>
  <c r="AH194" i="6"/>
  <c r="AI194" i="6"/>
  <c r="AG194" i="6"/>
  <c r="AH195" i="6"/>
  <c r="AI195" i="6"/>
  <c r="AG195" i="6"/>
  <c r="AH196" i="6"/>
  <c r="AI196" i="6"/>
  <c r="AG196" i="6"/>
  <c r="AH197" i="6"/>
  <c r="AI197" i="6"/>
  <c r="AG197" i="6"/>
  <c r="AH198" i="6"/>
  <c r="AI198" i="6"/>
  <c r="AG198" i="6"/>
  <c r="AH199" i="6"/>
  <c r="AI199" i="6"/>
  <c r="AG199" i="6"/>
  <c r="AH200" i="6"/>
  <c r="AI200" i="6"/>
  <c r="AG200" i="6"/>
  <c r="AH201" i="6"/>
  <c r="AI201" i="6"/>
  <c r="AG201" i="6"/>
  <c r="AH202" i="6"/>
  <c r="AI202" i="6"/>
  <c r="AG202" i="6"/>
  <c r="AH203" i="6"/>
  <c r="AI203" i="6"/>
  <c r="AG203" i="6"/>
  <c r="AH204" i="6"/>
  <c r="AI204" i="6"/>
  <c r="AG204" i="6"/>
  <c r="AH205" i="6"/>
  <c r="AI205" i="6"/>
  <c r="AG205" i="6"/>
  <c r="AH206" i="6"/>
  <c r="AI206" i="6"/>
  <c r="AG206" i="6"/>
  <c r="AH207" i="6"/>
  <c r="AI207" i="6"/>
  <c r="AG207" i="6"/>
  <c r="AH208" i="6"/>
  <c r="AI208" i="6"/>
  <c r="AG208" i="6"/>
  <c r="AH209" i="6"/>
  <c r="AI209" i="6"/>
  <c r="AG209" i="6"/>
  <c r="AH210" i="6"/>
  <c r="AI210" i="6"/>
  <c r="AG210" i="6"/>
  <c r="AH211" i="6"/>
  <c r="AI211" i="6"/>
  <c r="AG211" i="6"/>
  <c r="AH212" i="6"/>
  <c r="AI212" i="6"/>
  <c r="AG212" i="6"/>
  <c r="AH213" i="6"/>
  <c r="AI213" i="6"/>
  <c r="AG213" i="6"/>
  <c r="AH214" i="6"/>
  <c r="AI214" i="6"/>
  <c r="AG214" i="6"/>
  <c r="AH215" i="6"/>
  <c r="AI215" i="6"/>
  <c r="AG215" i="6"/>
  <c r="AH216" i="6"/>
  <c r="AI216" i="6"/>
  <c r="AG216" i="6"/>
  <c r="AH217" i="6"/>
  <c r="AI217" i="6"/>
  <c r="AG217" i="6"/>
  <c r="AH218" i="6"/>
  <c r="AI218" i="6"/>
  <c r="AG218" i="6"/>
  <c r="AH219" i="6"/>
  <c r="AI219" i="6"/>
  <c r="AG219" i="6"/>
  <c r="AH220" i="6"/>
  <c r="AI220" i="6"/>
  <c r="AG220" i="6"/>
  <c r="AH221" i="6"/>
  <c r="AI221" i="6"/>
  <c r="AG221" i="6"/>
  <c r="AH222" i="6"/>
  <c r="AI222" i="6"/>
  <c r="AG222" i="6"/>
  <c r="AH223" i="6"/>
  <c r="AI223" i="6"/>
  <c r="AG223" i="6"/>
  <c r="AH224" i="6"/>
  <c r="AI224" i="6"/>
  <c r="AG224" i="6"/>
  <c r="AH225" i="6"/>
  <c r="AI225" i="6"/>
  <c r="AG225" i="6"/>
  <c r="AH226" i="6"/>
  <c r="AI226" i="6"/>
  <c r="AG226" i="6"/>
  <c r="AH227" i="6"/>
  <c r="AI227" i="6"/>
  <c r="AG227" i="6"/>
  <c r="AH228" i="6"/>
  <c r="AI228" i="6"/>
  <c r="AG228" i="6"/>
  <c r="AH229" i="6"/>
  <c r="AI229" i="6"/>
  <c r="AG229" i="6"/>
  <c r="AH230" i="6"/>
  <c r="AI230" i="6"/>
  <c r="AG230" i="6"/>
  <c r="AH231" i="6"/>
  <c r="AI231" i="6"/>
  <c r="AG231" i="6"/>
  <c r="AH232" i="6"/>
  <c r="AI232" i="6"/>
  <c r="AG232" i="6"/>
  <c r="AH233" i="6"/>
  <c r="AI233" i="6"/>
  <c r="AG233" i="6"/>
  <c r="AH234" i="6"/>
  <c r="AI234" i="6"/>
  <c r="AG234" i="6"/>
  <c r="AH235" i="6"/>
  <c r="AI235" i="6"/>
  <c r="AG235" i="6"/>
  <c r="AH236" i="6"/>
  <c r="AI236" i="6"/>
  <c r="AG236" i="6"/>
  <c r="AH237" i="6"/>
  <c r="AI237" i="6"/>
  <c r="AG237" i="6"/>
  <c r="AH238" i="6"/>
  <c r="AI238" i="6"/>
  <c r="AG238" i="6"/>
  <c r="AH239" i="6"/>
  <c r="AI239" i="6"/>
  <c r="AG239" i="6"/>
  <c r="AH240" i="6"/>
  <c r="AI240" i="6"/>
  <c r="AG240" i="6"/>
  <c r="AH241" i="6"/>
  <c r="AI241" i="6"/>
  <c r="AG241" i="6"/>
  <c r="AH242" i="6"/>
  <c r="AI242" i="6"/>
  <c r="AG242" i="6"/>
  <c r="AH243" i="6"/>
  <c r="AI243" i="6"/>
  <c r="AG243" i="6"/>
  <c r="AH244" i="6"/>
  <c r="AI244" i="6"/>
  <c r="AG244" i="6"/>
  <c r="AH245" i="6"/>
  <c r="AI245" i="6"/>
  <c r="AG245" i="6"/>
  <c r="AH246" i="6"/>
  <c r="AI246" i="6"/>
  <c r="AG246" i="6"/>
  <c r="AH247" i="6"/>
  <c r="AI247" i="6"/>
  <c r="AG247" i="6"/>
  <c r="AH248" i="6"/>
  <c r="AI248" i="6"/>
  <c r="AG248" i="6"/>
  <c r="AH249" i="6"/>
  <c r="AI249" i="6"/>
  <c r="AG249" i="6"/>
  <c r="AH250" i="6"/>
  <c r="AI250" i="6"/>
  <c r="AG250" i="6"/>
  <c r="AH251" i="6"/>
  <c r="AI251" i="6"/>
  <c r="AG251" i="6"/>
  <c r="AH252" i="6"/>
  <c r="AI252" i="6"/>
  <c r="AG252" i="6"/>
  <c r="AH253" i="6"/>
  <c r="AI253" i="6"/>
  <c r="AG253" i="6"/>
  <c r="AH254" i="6"/>
  <c r="AI254" i="6"/>
  <c r="AG254" i="6"/>
  <c r="AH255" i="6"/>
  <c r="AI255" i="6"/>
  <c r="AG255" i="6"/>
  <c r="AH256" i="6"/>
  <c r="AI256" i="6"/>
  <c r="AG256" i="6"/>
  <c r="AH257" i="6"/>
  <c r="AI257" i="6"/>
  <c r="AG257" i="6"/>
  <c r="AH258" i="6"/>
  <c r="AI258" i="6"/>
  <c r="AG258" i="6"/>
  <c r="AH259" i="6"/>
  <c r="AI259" i="6"/>
  <c r="AG259" i="6"/>
  <c r="AH260" i="6"/>
  <c r="AI260" i="6"/>
  <c r="AG260" i="6"/>
  <c r="AH261" i="6"/>
  <c r="AI261" i="6"/>
  <c r="AG261" i="6"/>
  <c r="AH262" i="6"/>
  <c r="AI262" i="6"/>
  <c r="AG262" i="6"/>
  <c r="AH263" i="6"/>
  <c r="AI263" i="6"/>
  <c r="AG263" i="6"/>
  <c r="AH264" i="6"/>
  <c r="AI264" i="6"/>
  <c r="AG264" i="6"/>
  <c r="AH265" i="6"/>
  <c r="AI265" i="6"/>
  <c r="AG265" i="6"/>
  <c r="AH266" i="6"/>
  <c r="AI266" i="6"/>
  <c r="AG266" i="6"/>
  <c r="AH267" i="6"/>
  <c r="AI267" i="6"/>
  <c r="AG267" i="6"/>
  <c r="AH268" i="6"/>
  <c r="AI268" i="6"/>
  <c r="AG268" i="6"/>
  <c r="AH269" i="6"/>
  <c r="AI269" i="6"/>
  <c r="AG269" i="6"/>
  <c r="AH270" i="6"/>
  <c r="AI270" i="6"/>
  <c r="AG270" i="6"/>
  <c r="AH271" i="6"/>
  <c r="AI271" i="6"/>
  <c r="AG271" i="6"/>
  <c r="AH272" i="6"/>
  <c r="AI272" i="6"/>
  <c r="AG272" i="6"/>
  <c r="AH273" i="6"/>
  <c r="AI273" i="6"/>
  <c r="AG273" i="6"/>
  <c r="AH274" i="6"/>
  <c r="AI274" i="6"/>
  <c r="AG274" i="6"/>
  <c r="AH275" i="6"/>
  <c r="AI275" i="6"/>
  <c r="AG275" i="6"/>
  <c r="AH276" i="6"/>
  <c r="AI276" i="6"/>
  <c r="AG276" i="6"/>
  <c r="AH277" i="6"/>
  <c r="AI277" i="6"/>
  <c r="AG277" i="6"/>
  <c r="AH278" i="6"/>
  <c r="AI278" i="6"/>
  <c r="AG278" i="6"/>
  <c r="AH279" i="6"/>
  <c r="AI279" i="6"/>
  <c r="AG279" i="6"/>
  <c r="AH280" i="6"/>
  <c r="AI280" i="6"/>
  <c r="AG280" i="6"/>
  <c r="AH281" i="6"/>
  <c r="AI281" i="6"/>
  <c r="AG281" i="6"/>
  <c r="AH282" i="6"/>
  <c r="AI282" i="6"/>
  <c r="AG282" i="6"/>
  <c r="AH283" i="6"/>
  <c r="AI283" i="6"/>
  <c r="AG283" i="6"/>
  <c r="AH284" i="6"/>
  <c r="AI284" i="6"/>
  <c r="AG284" i="6"/>
  <c r="AH285" i="6"/>
  <c r="AI285" i="6"/>
  <c r="AG285" i="6"/>
  <c r="AH286" i="6"/>
  <c r="AI286" i="6"/>
  <c r="AG286" i="6"/>
  <c r="AH287" i="6"/>
  <c r="AI287" i="6"/>
  <c r="AG287" i="6"/>
  <c r="AH288" i="6"/>
  <c r="AI288" i="6"/>
  <c r="AG288" i="6"/>
  <c r="AH289" i="6"/>
  <c r="AI289" i="6"/>
  <c r="AG289" i="6"/>
  <c r="AH290" i="6"/>
  <c r="AI290" i="6"/>
  <c r="AG290" i="6"/>
  <c r="AH291" i="6"/>
  <c r="AI291" i="6"/>
  <c r="AG291" i="6"/>
  <c r="AH292" i="6"/>
  <c r="AI292" i="6"/>
  <c r="AG292" i="6"/>
  <c r="AH293" i="6"/>
  <c r="AI293" i="6"/>
  <c r="AG293" i="6"/>
  <c r="AH294" i="6"/>
  <c r="AI294" i="6"/>
  <c r="AG294" i="6"/>
  <c r="AH295" i="6"/>
  <c r="AI295" i="6"/>
  <c r="AG295" i="6"/>
  <c r="AH296" i="6"/>
  <c r="AI296" i="6"/>
  <c r="AG296" i="6"/>
  <c r="AH297" i="6"/>
  <c r="AI297" i="6"/>
  <c r="AG297" i="6"/>
  <c r="AH298" i="6"/>
  <c r="AI298" i="6"/>
  <c r="AG298" i="6"/>
  <c r="AH299" i="6"/>
  <c r="AI299" i="6"/>
  <c r="AG299" i="6"/>
  <c r="AH300" i="6"/>
  <c r="AI300" i="6"/>
  <c r="AG300" i="6"/>
  <c r="AH301" i="6"/>
  <c r="AI301" i="6"/>
  <c r="AG301" i="6"/>
  <c r="AH302" i="6"/>
  <c r="AI302" i="6"/>
  <c r="AG302" i="6"/>
  <c r="AH303" i="6"/>
  <c r="AI303" i="6"/>
  <c r="AG303" i="6"/>
  <c r="AH304" i="6"/>
  <c r="AI304" i="6"/>
  <c r="AG304" i="6"/>
  <c r="AH305" i="6"/>
  <c r="AI305" i="6"/>
  <c r="AG305" i="6"/>
  <c r="AH306" i="6"/>
  <c r="AI306" i="6"/>
  <c r="AG306" i="6"/>
  <c r="AH307" i="6"/>
  <c r="AI307" i="6"/>
  <c r="AG307" i="6"/>
  <c r="AH308" i="6"/>
  <c r="AI308" i="6"/>
  <c r="AG308" i="6"/>
  <c r="AH309" i="6"/>
  <c r="AI309" i="6"/>
  <c r="AG309" i="6"/>
  <c r="AH310" i="6"/>
  <c r="AI310" i="6"/>
  <c r="AG310" i="6"/>
  <c r="AH311" i="6"/>
  <c r="AI311" i="6"/>
  <c r="AG311" i="6"/>
  <c r="AH312" i="6"/>
  <c r="AI312" i="6"/>
  <c r="AG312" i="6"/>
  <c r="AH313" i="6"/>
  <c r="AI313" i="6"/>
  <c r="AG313" i="6"/>
  <c r="AH314" i="6"/>
  <c r="AI314" i="6"/>
  <c r="AG314" i="6"/>
  <c r="AH315" i="6"/>
  <c r="AI315" i="6"/>
  <c r="AG315" i="6"/>
  <c r="AH316" i="6"/>
  <c r="AI316" i="6"/>
  <c r="AG316" i="6"/>
  <c r="AH317" i="6"/>
  <c r="AI317" i="6"/>
  <c r="AG317" i="6"/>
  <c r="AH318" i="6"/>
  <c r="AI318" i="6"/>
  <c r="AG318" i="6"/>
  <c r="AH319" i="6"/>
  <c r="AI319" i="6"/>
  <c r="AG319" i="6"/>
  <c r="AH320" i="6"/>
  <c r="AI320" i="6"/>
  <c r="AG320" i="6"/>
  <c r="AH321" i="6"/>
  <c r="AI321" i="6"/>
  <c r="AG321" i="6"/>
  <c r="AH322" i="6"/>
  <c r="AI322" i="6"/>
  <c r="AG322" i="6"/>
  <c r="AH323" i="6"/>
  <c r="AI323" i="6"/>
  <c r="AG323" i="6"/>
  <c r="AH324" i="6"/>
  <c r="AI324" i="6"/>
  <c r="AG324" i="6"/>
  <c r="AH325" i="6"/>
  <c r="AI325" i="6"/>
  <c r="AG325" i="6"/>
  <c r="AH326" i="6"/>
  <c r="AI326" i="6"/>
  <c r="AG326" i="6"/>
  <c r="AH327" i="6"/>
  <c r="AI327" i="6"/>
  <c r="AG327" i="6"/>
  <c r="AH328" i="6"/>
  <c r="AI328" i="6"/>
  <c r="AG328" i="6"/>
  <c r="AH329" i="6"/>
  <c r="AI329" i="6"/>
  <c r="AG329" i="6"/>
  <c r="AH330" i="6"/>
  <c r="AI330" i="6"/>
  <c r="AG330" i="6"/>
  <c r="AH331" i="6"/>
  <c r="AI331" i="6"/>
  <c r="AG331" i="6"/>
  <c r="AH332" i="6"/>
  <c r="AI332" i="6"/>
  <c r="AG332" i="6"/>
  <c r="AH333" i="6"/>
  <c r="AI333" i="6"/>
  <c r="AG333" i="6"/>
  <c r="AH334" i="6"/>
  <c r="AI334" i="6"/>
  <c r="AG334" i="6"/>
  <c r="AH335" i="6"/>
  <c r="AI335" i="6"/>
  <c r="AG335" i="6"/>
  <c r="AH336" i="6"/>
  <c r="AI336" i="6"/>
  <c r="AG336" i="6"/>
  <c r="AH337" i="6"/>
  <c r="AI337" i="6"/>
  <c r="AG337" i="6"/>
  <c r="AH338" i="6"/>
  <c r="AI338" i="6"/>
  <c r="AG338" i="6"/>
  <c r="AH339" i="6"/>
  <c r="AI339" i="6"/>
  <c r="AG339" i="6"/>
  <c r="AH340" i="6"/>
  <c r="AI340" i="6"/>
  <c r="AG340" i="6"/>
  <c r="AH341" i="6"/>
  <c r="AI341" i="6"/>
  <c r="AG341" i="6"/>
  <c r="AH342" i="6"/>
  <c r="AI342" i="6"/>
  <c r="AG342" i="6"/>
  <c r="AH343" i="6"/>
  <c r="AI343" i="6"/>
  <c r="AG343" i="6"/>
  <c r="AH344" i="6"/>
  <c r="AI344" i="6"/>
  <c r="AG344" i="6"/>
  <c r="AH345" i="6"/>
  <c r="AI345" i="6"/>
  <c r="AG345" i="6"/>
  <c r="AH346" i="6"/>
  <c r="AI346" i="6"/>
  <c r="AG346" i="6"/>
  <c r="AH347" i="6"/>
  <c r="AI347" i="6"/>
  <c r="AG347" i="6"/>
  <c r="AH348" i="6"/>
  <c r="AI348" i="6"/>
  <c r="AG348" i="6"/>
  <c r="AH349" i="6"/>
  <c r="AI349" i="6"/>
  <c r="AG349" i="6"/>
  <c r="AH350" i="6"/>
  <c r="AI350" i="6"/>
  <c r="AG350" i="6"/>
  <c r="AH351" i="6"/>
  <c r="AI351" i="6"/>
  <c r="AG351" i="6"/>
  <c r="AH352" i="6"/>
  <c r="AI352" i="6"/>
  <c r="AG352" i="6"/>
  <c r="AH353" i="6"/>
  <c r="AI353" i="6"/>
  <c r="AG353" i="6"/>
  <c r="AH354" i="6"/>
  <c r="AI354" i="6"/>
  <c r="AG354" i="6"/>
  <c r="AH355" i="6"/>
  <c r="AI355" i="6"/>
  <c r="AG355" i="6"/>
  <c r="AH356" i="6"/>
  <c r="AI356" i="6"/>
  <c r="AG356" i="6"/>
  <c r="AH357" i="6"/>
  <c r="AI357" i="6"/>
  <c r="AG357" i="6"/>
  <c r="AH358" i="6"/>
  <c r="AI358" i="6"/>
  <c r="AG358" i="6"/>
  <c r="AH359" i="6"/>
  <c r="AI359" i="6"/>
  <c r="AG359" i="6"/>
  <c r="AH360" i="6"/>
  <c r="AI360" i="6"/>
  <c r="AG360" i="6"/>
  <c r="AH361" i="6"/>
  <c r="AI361" i="6"/>
  <c r="AG361" i="6"/>
  <c r="AH362" i="6"/>
  <c r="AI362" i="6"/>
  <c r="AG362" i="6"/>
  <c r="AH363" i="6"/>
  <c r="AI363" i="6"/>
  <c r="AG363" i="6"/>
  <c r="AH364" i="6"/>
  <c r="AI364" i="6"/>
  <c r="AG364" i="6"/>
  <c r="AH365" i="6"/>
  <c r="AI365" i="6"/>
  <c r="AG365" i="6"/>
  <c r="AH366" i="6"/>
  <c r="AI366" i="6"/>
  <c r="AG366" i="6"/>
  <c r="AH367" i="6"/>
  <c r="AI367" i="6"/>
  <c r="AG367" i="6"/>
  <c r="AH368" i="6"/>
  <c r="AI368" i="6"/>
  <c r="AG368" i="6"/>
  <c r="AH369" i="6"/>
  <c r="AI369" i="6"/>
  <c r="AG369" i="6"/>
  <c r="AH370" i="6"/>
  <c r="AI370" i="6"/>
  <c r="AG370" i="6"/>
  <c r="AH371" i="6"/>
  <c r="AI371" i="6"/>
  <c r="AG371" i="6"/>
  <c r="AH372" i="6"/>
  <c r="AI372" i="6"/>
  <c r="AG372" i="6"/>
  <c r="AH373" i="6"/>
  <c r="AI373" i="6"/>
  <c r="AG373" i="6"/>
  <c r="AH374" i="6"/>
  <c r="AI374" i="6"/>
  <c r="AG374" i="6"/>
  <c r="AH375" i="6"/>
  <c r="AI375" i="6"/>
  <c r="AG375" i="6"/>
  <c r="AH376" i="6"/>
  <c r="AI376" i="6"/>
  <c r="AG376" i="6"/>
  <c r="AH377" i="6"/>
  <c r="AI377" i="6"/>
  <c r="AG377" i="6"/>
  <c r="AH378" i="6"/>
  <c r="AI378" i="6"/>
  <c r="AG378" i="6"/>
  <c r="AH379" i="6"/>
  <c r="AI379" i="6"/>
  <c r="AG379" i="6"/>
  <c r="AH380" i="6"/>
  <c r="AI380" i="6"/>
  <c r="AG380" i="6"/>
  <c r="AH381" i="6"/>
  <c r="AI381" i="6"/>
  <c r="AG381" i="6"/>
  <c r="AH382" i="6"/>
  <c r="AI382" i="6"/>
  <c r="AG382" i="6"/>
  <c r="AH383" i="6"/>
  <c r="AI383" i="6"/>
  <c r="AG383" i="6"/>
  <c r="AH384" i="6"/>
  <c r="AI384" i="6"/>
  <c r="AG384" i="6"/>
  <c r="AH385" i="6"/>
  <c r="AI385" i="6"/>
  <c r="AG385" i="6"/>
  <c r="AH386" i="6"/>
  <c r="AI386" i="6"/>
  <c r="AG386" i="6"/>
  <c r="AH387" i="6"/>
  <c r="AI387" i="6"/>
  <c r="AG387" i="6"/>
  <c r="AH388" i="6"/>
  <c r="AI388" i="6"/>
  <c r="AG388" i="6"/>
  <c r="AH389" i="6"/>
  <c r="AI389" i="6"/>
  <c r="AG389" i="6"/>
  <c r="AH390" i="6"/>
  <c r="AI390" i="6"/>
  <c r="AG390" i="6"/>
  <c r="AH391" i="6"/>
  <c r="AI391" i="6"/>
  <c r="AG391" i="6"/>
  <c r="AH392" i="6"/>
  <c r="AI392" i="6"/>
  <c r="AG392" i="6"/>
  <c r="AH393" i="6"/>
  <c r="AI393" i="6"/>
  <c r="AG393" i="6"/>
  <c r="AH394" i="6"/>
  <c r="AI394" i="6"/>
  <c r="AG394" i="6"/>
  <c r="AH395" i="6"/>
  <c r="AI395" i="6"/>
  <c r="AG395" i="6"/>
  <c r="AH396" i="6"/>
  <c r="AI396" i="6"/>
  <c r="AG396" i="6"/>
  <c r="AH397" i="6"/>
  <c r="AI397" i="6"/>
  <c r="AG397" i="6"/>
  <c r="AH398" i="6"/>
  <c r="AI398" i="6"/>
  <c r="AG398" i="6"/>
  <c r="AH399" i="6"/>
  <c r="AI399" i="6"/>
  <c r="AG399" i="6"/>
  <c r="AH400" i="6"/>
  <c r="AI400" i="6"/>
  <c r="AG400" i="6"/>
  <c r="AH401" i="6"/>
  <c r="AI401" i="6"/>
  <c r="AG401" i="6"/>
  <c r="AH402" i="6"/>
  <c r="AI402" i="6"/>
  <c r="AG402" i="6"/>
  <c r="AH403" i="6"/>
  <c r="AI403" i="6"/>
  <c r="AG403" i="6"/>
  <c r="AH404" i="6"/>
  <c r="AI404" i="6"/>
  <c r="AG404" i="6"/>
  <c r="AH405" i="6"/>
  <c r="AI405" i="6"/>
  <c r="AG405" i="6"/>
  <c r="AH406" i="6"/>
  <c r="AI406" i="6"/>
  <c r="AG406" i="6"/>
  <c r="AH407" i="6"/>
  <c r="AI407" i="6"/>
  <c r="AG407" i="6"/>
  <c r="AH408" i="6"/>
  <c r="AI408" i="6"/>
  <c r="AG408" i="6"/>
  <c r="AH409" i="6"/>
  <c r="AI409" i="6"/>
  <c r="AG409" i="6"/>
  <c r="AH410" i="6"/>
  <c r="AI410" i="6"/>
  <c r="AG410" i="6"/>
  <c r="AH411" i="6"/>
  <c r="AI411" i="6"/>
  <c r="AG411" i="6"/>
  <c r="AH412" i="6"/>
  <c r="AI412" i="6"/>
  <c r="AG412" i="6"/>
  <c r="AH413" i="6"/>
  <c r="AI413" i="6"/>
  <c r="AG413" i="6"/>
  <c r="AH414" i="6"/>
  <c r="AI414" i="6"/>
  <c r="AG414" i="6"/>
  <c r="AH415" i="6"/>
  <c r="AI415" i="6"/>
  <c r="AG415" i="6"/>
  <c r="AH416" i="6"/>
  <c r="AI416" i="6"/>
  <c r="AG416" i="6"/>
  <c r="AH417" i="6"/>
  <c r="AI417" i="6"/>
  <c r="AG417" i="6"/>
  <c r="AH418" i="6"/>
  <c r="AI418" i="6"/>
  <c r="AG418" i="6"/>
  <c r="AH419" i="6"/>
  <c r="AI419" i="6"/>
  <c r="AG419" i="6"/>
  <c r="AH420" i="6"/>
  <c r="AI420" i="6"/>
  <c r="AG420" i="6"/>
  <c r="AH421" i="6"/>
  <c r="AI421" i="6"/>
  <c r="AG421" i="6"/>
  <c r="AH422" i="6"/>
  <c r="AI422" i="6"/>
  <c r="AG422" i="6"/>
  <c r="AH423" i="6"/>
  <c r="AI423" i="6"/>
  <c r="AG423" i="6"/>
  <c r="AH424" i="6"/>
  <c r="AI424" i="6"/>
  <c r="AG424" i="6"/>
  <c r="AH425" i="6"/>
  <c r="AI425" i="6"/>
  <c r="AG425" i="6"/>
  <c r="AH426" i="6"/>
  <c r="AI426" i="6"/>
  <c r="AG426" i="6"/>
  <c r="AH427" i="6"/>
  <c r="AI427" i="6"/>
  <c r="AG427" i="6"/>
  <c r="AH428" i="6"/>
  <c r="AI428" i="6"/>
  <c r="AG428" i="6"/>
  <c r="AH429" i="6"/>
  <c r="AI429" i="6"/>
  <c r="AG429" i="6"/>
  <c r="AH430" i="6"/>
  <c r="AI430" i="6"/>
  <c r="AG430" i="6"/>
  <c r="AH431" i="6"/>
  <c r="AI431" i="6"/>
  <c r="AG431" i="6"/>
  <c r="AH432" i="6"/>
  <c r="AI432" i="6"/>
  <c r="AG432" i="6"/>
  <c r="AH433" i="6"/>
  <c r="AI433" i="6"/>
  <c r="AG433" i="6"/>
  <c r="AH434" i="6"/>
  <c r="AI434" i="6"/>
  <c r="AG434" i="6"/>
  <c r="AH435" i="6"/>
  <c r="AI435" i="6"/>
  <c r="AG435" i="6"/>
  <c r="AH436" i="6"/>
  <c r="AI436" i="6"/>
  <c r="AG436" i="6"/>
  <c r="AH437" i="6"/>
  <c r="AI437" i="6"/>
  <c r="AG437" i="6"/>
  <c r="AH438" i="6"/>
  <c r="AI438" i="6"/>
  <c r="AG438" i="6"/>
  <c r="AH439" i="6"/>
  <c r="AI439" i="6"/>
  <c r="AG439" i="6"/>
  <c r="AH440" i="6"/>
  <c r="AI440" i="6"/>
  <c r="AG440" i="6"/>
  <c r="AH441" i="6"/>
  <c r="AI441" i="6"/>
  <c r="AG441" i="6"/>
  <c r="AH442" i="6"/>
  <c r="AI442" i="6"/>
  <c r="AG442" i="6"/>
  <c r="AH443" i="6"/>
  <c r="AI443" i="6"/>
  <c r="AG443" i="6"/>
  <c r="AH444" i="6"/>
  <c r="AI444" i="6"/>
  <c r="AG444" i="6"/>
  <c r="AH445" i="6"/>
  <c r="AI445" i="6"/>
  <c r="AG445" i="6"/>
  <c r="AH446" i="6"/>
  <c r="AI446" i="6"/>
  <c r="AG446" i="6"/>
  <c r="AH447" i="6"/>
  <c r="AI447" i="6"/>
  <c r="AG447" i="6"/>
  <c r="AH448" i="6"/>
  <c r="AI448" i="6"/>
  <c r="AG448" i="6"/>
  <c r="AH449" i="6"/>
  <c r="AI449" i="6"/>
  <c r="AG449" i="6"/>
  <c r="AH450" i="6"/>
  <c r="AI450" i="6"/>
  <c r="AG450" i="6"/>
  <c r="AH451" i="6"/>
  <c r="AI451" i="6"/>
  <c r="AG451" i="6"/>
  <c r="AH452" i="6"/>
  <c r="AI452" i="6"/>
  <c r="AG452" i="6"/>
  <c r="AH453" i="6"/>
  <c r="AI453" i="6"/>
  <c r="AG453" i="6"/>
  <c r="AH454" i="6"/>
  <c r="AI454" i="6"/>
  <c r="AG454" i="6"/>
  <c r="AH455" i="6"/>
  <c r="AI455" i="6"/>
  <c r="AG455" i="6"/>
  <c r="AH456" i="6"/>
  <c r="AI456" i="6"/>
  <c r="AG456" i="6"/>
  <c r="AH457" i="6"/>
  <c r="AI457" i="6"/>
  <c r="AG457" i="6"/>
  <c r="AH458" i="6"/>
  <c r="AI458" i="6"/>
  <c r="AG458" i="6"/>
  <c r="AH459" i="6"/>
  <c r="AI459" i="6"/>
  <c r="AG459" i="6"/>
  <c r="AH460" i="6"/>
  <c r="AI460" i="6"/>
  <c r="AG460" i="6"/>
  <c r="AH461" i="6"/>
  <c r="AI461" i="6"/>
  <c r="AG461" i="6"/>
  <c r="AH462" i="6"/>
  <c r="AI462" i="6"/>
  <c r="AG462" i="6"/>
  <c r="AH463" i="6"/>
  <c r="AI463" i="6"/>
  <c r="AG463" i="6"/>
  <c r="AH464" i="6"/>
  <c r="AI464" i="6"/>
  <c r="AG464" i="6"/>
  <c r="AH465" i="6"/>
  <c r="AI465" i="6"/>
  <c r="AG465" i="6"/>
  <c r="AH466" i="6"/>
  <c r="AI466" i="6"/>
  <c r="AG466" i="6"/>
  <c r="AH467" i="6"/>
  <c r="AI467" i="6"/>
  <c r="AG467" i="6"/>
  <c r="AH468" i="6"/>
  <c r="AI468" i="6"/>
  <c r="AG468" i="6"/>
  <c r="AH469" i="6"/>
  <c r="AI469" i="6"/>
  <c r="AG469" i="6"/>
  <c r="AH470" i="6"/>
  <c r="AI470" i="6"/>
  <c r="AG470" i="6"/>
  <c r="AH471" i="6"/>
  <c r="AI471" i="6"/>
  <c r="AG471" i="6"/>
  <c r="AH472" i="6"/>
  <c r="AI472" i="6"/>
  <c r="AG472" i="6"/>
  <c r="AH473" i="6"/>
  <c r="AI473" i="6"/>
  <c r="AG473" i="6"/>
  <c r="AH474" i="6"/>
  <c r="AI474" i="6"/>
  <c r="AG474" i="6"/>
  <c r="AH475" i="6"/>
  <c r="AI475" i="6"/>
  <c r="AG475" i="6"/>
  <c r="AH476" i="6"/>
  <c r="AI476" i="6"/>
  <c r="AG476" i="6"/>
  <c r="AH477" i="6"/>
  <c r="AI477" i="6"/>
  <c r="AG477" i="6"/>
  <c r="AH478" i="6"/>
  <c r="AI478" i="6"/>
  <c r="AG478" i="6"/>
  <c r="AH479" i="6"/>
  <c r="AI479" i="6"/>
  <c r="AG479" i="6"/>
  <c r="AH480" i="6"/>
  <c r="AI480" i="6"/>
  <c r="AG480" i="6"/>
  <c r="AH481" i="6"/>
  <c r="AI481" i="6"/>
  <c r="AG481" i="6"/>
  <c r="AH482" i="6"/>
  <c r="AI482" i="6"/>
  <c r="AG482" i="6"/>
  <c r="AH483" i="6"/>
  <c r="AI483" i="6"/>
  <c r="AG483" i="6"/>
  <c r="AH484" i="6"/>
  <c r="AI484" i="6"/>
  <c r="AG484" i="6"/>
  <c r="AH485" i="6"/>
  <c r="AI485" i="6"/>
  <c r="AG485" i="6"/>
  <c r="AH486" i="6"/>
  <c r="AI486" i="6"/>
  <c r="AG486" i="6"/>
  <c r="AH487" i="6"/>
  <c r="AI487" i="6"/>
  <c r="AG487" i="6"/>
  <c r="AH488" i="6"/>
  <c r="AI488" i="6"/>
  <c r="AG488" i="6"/>
  <c r="AH489" i="6"/>
  <c r="AI489" i="6"/>
  <c r="AG489" i="6"/>
  <c r="AH490" i="6"/>
  <c r="AI490" i="6"/>
  <c r="AG490" i="6"/>
  <c r="AH491" i="6"/>
  <c r="AI491" i="6"/>
  <c r="AG491" i="6"/>
  <c r="AH492" i="6"/>
  <c r="AI492" i="6"/>
  <c r="AG492" i="6"/>
  <c r="AH493" i="6"/>
  <c r="AI493" i="6"/>
  <c r="AG493" i="6"/>
  <c r="AH494" i="6"/>
  <c r="AI494" i="6"/>
  <c r="AG494" i="6"/>
  <c r="AH495" i="6"/>
  <c r="AI495" i="6"/>
  <c r="AG495" i="6"/>
  <c r="AH496" i="6"/>
  <c r="AI496" i="6"/>
  <c r="AG496" i="6"/>
  <c r="AH497" i="6"/>
  <c r="AI497" i="6"/>
  <c r="AG497" i="6"/>
  <c r="AH498" i="6"/>
  <c r="AI498" i="6"/>
  <c r="AG498" i="6"/>
  <c r="AH499" i="6"/>
  <c r="AI499" i="6"/>
  <c r="AG499" i="6"/>
  <c r="AH500" i="6"/>
  <c r="AI500" i="6"/>
  <c r="AG500" i="6"/>
  <c r="AH501" i="6"/>
  <c r="AI501" i="6"/>
  <c r="AG501" i="6"/>
  <c r="AH502" i="6"/>
  <c r="AI502" i="6"/>
  <c r="AG502" i="6"/>
  <c r="AH503" i="6"/>
  <c r="AI503" i="6"/>
  <c r="AG503" i="6"/>
  <c r="AH504" i="6"/>
  <c r="AI504" i="6"/>
  <c r="AG504" i="6"/>
  <c r="AH505" i="6"/>
  <c r="AI505" i="6"/>
  <c r="AG505" i="6"/>
  <c r="AH506" i="6"/>
  <c r="AI506" i="6"/>
  <c r="AG506" i="6"/>
  <c r="AH507" i="6"/>
  <c r="AI507" i="6"/>
  <c r="AG507" i="6"/>
  <c r="AH508" i="6"/>
  <c r="AI508" i="6"/>
  <c r="AG508" i="6"/>
  <c r="AH509" i="6"/>
  <c r="AI509" i="6"/>
  <c r="AG509" i="6"/>
  <c r="AH510" i="6"/>
  <c r="AI510" i="6"/>
  <c r="AG510" i="6"/>
  <c r="AH511" i="6"/>
  <c r="AI511" i="6"/>
  <c r="AG511" i="6"/>
  <c r="AH512" i="6"/>
  <c r="AI512" i="6"/>
  <c r="AG512" i="6"/>
  <c r="AH513" i="6"/>
  <c r="AI513" i="6"/>
  <c r="AG513" i="6"/>
  <c r="AH514" i="6"/>
  <c r="AI514" i="6"/>
  <c r="AG514" i="6"/>
  <c r="AH515" i="6"/>
  <c r="AI515" i="6"/>
  <c r="AG515" i="6"/>
  <c r="AH516" i="6"/>
  <c r="AI516" i="6"/>
  <c r="AG516" i="6"/>
  <c r="AH517" i="6"/>
  <c r="AI517" i="6"/>
  <c r="AG517" i="6"/>
  <c r="AH518" i="6"/>
  <c r="AI518" i="6"/>
  <c r="AG518" i="6"/>
  <c r="AH519" i="6"/>
  <c r="AI519" i="6"/>
  <c r="AG519" i="6"/>
  <c r="AH520" i="6"/>
  <c r="AI520" i="6"/>
  <c r="AG520" i="6"/>
  <c r="AH521" i="6"/>
  <c r="AI521" i="6"/>
  <c r="AG521" i="6"/>
  <c r="AH522" i="6"/>
  <c r="AI522" i="6"/>
  <c r="AG522" i="6"/>
  <c r="AH523" i="6"/>
  <c r="AI523" i="6"/>
  <c r="AG523" i="6"/>
  <c r="AH524" i="6"/>
  <c r="AI524" i="6"/>
  <c r="AG524" i="6"/>
  <c r="AH525" i="6"/>
  <c r="AI525" i="6"/>
  <c r="AG525" i="6"/>
  <c r="AH526" i="6"/>
  <c r="AI526" i="6"/>
  <c r="AG526" i="6"/>
  <c r="AH527" i="6"/>
  <c r="AI527" i="6"/>
  <c r="AG527" i="6"/>
  <c r="AH528" i="6"/>
  <c r="AI528" i="6"/>
  <c r="AG528" i="6"/>
  <c r="AH529" i="6"/>
  <c r="AI529" i="6"/>
  <c r="AG529" i="6"/>
  <c r="AH530" i="6"/>
  <c r="AI530" i="6"/>
  <c r="AG530" i="6"/>
  <c r="AH531" i="6"/>
  <c r="AI531" i="6"/>
  <c r="AG531" i="6"/>
  <c r="AH532" i="6"/>
  <c r="AI532" i="6"/>
  <c r="AG532" i="6"/>
  <c r="AH533" i="6"/>
  <c r="AI533" i="6"/>
  <c r="AG533" i="6"/>
  <c r="AH534" i="6"/>
  <c r="AI534" i="6"/>
  <c r="AG534" i="6"/>
  <c r="AH535" i="6"/>
  <c r="AI535" i="6"/>
  <c r="AG535" i="6"/>
  <c r="AH536" i="6"/>
  <c r="AI536" i="6"/>
  <c r="AG536" i="6"/>
  <c r="AH537" i="6"/>
  <c r="AI537" i="6"/>
  <c r="AG537" i="6"/>
  <c r="AH538" i="6"/>
  <c r="AI538" i="6"/>
  <c r="AG538" i="6"/>
  <c r="AH539" i="6"/>
  <c r="AI539" i="6"/>
  <c r="AG539" i="6"/>
  <c r="AH540" i="6"/>
  <c r="AI540" i="6"/>
  <c r="AG540" i="6"/>
  <c r="AH541" i="6"/>
  <c r="AI541" i="6"/>
  <c r="AG541" i="6"/>
  <c r="AH542" i="6"/>
  <c r="AI542" i="6"/>
  <c r="AG542" i="6"/>
  <c r="AH543" i="6"/>
  <c r="AI543" i="6"/>
  <c r="AG543" i="6"/>
  <c r="AH544" i="6"/>
  <c r="AI544" i="6"/>
  <c r="AG544" i="6"/>
  <c r="AH545" i="6"/>
  <c r="AI545" i="6"/>
  <c r="AG545" i="6"/>
  <c r="AH546" i="6"/>
  <c r="AI546" i="6"/>
  <c r="AG546" i="6"/>
  <c r="AH547" i="6"/>
  <c r="AI547" i="6"/>
  <c r="AG547" i="6"/>
  <c r="AH548" i="6"/>
  <c r="AI548" i="6"/>
  <c r="AG548" i="6"/>
  <c r="AH549" i="6"/>
  <c r="AI549" i="6"/>
  <c r="AG549" i="6"/>
  <c r="AH550" i="6"/>
  <c r="AI550" i="6"/>
  <c r="AG550" i="6"/>
  <c r="AH551" i="6"/>
  <c r="AI551" i="6"/>
  <c r="AG551" i="6"/>
  <c r="AH552" i="6"/>
  <c r="AI552" i="6"/>
  <c r="AG552" i="6"/>
  <c r="AH553" i="6"/>
  <c r="AI553" i="6"/>
  <c r="AG553" i="6"/>
  <c r="AH554" i="6"/>
  <c r="AI554" i="6"/>
  <c r="AG554" i="6"/>
  <c r="AH555" i="6"/>
  <c r="AI555" i="6"/>
  <c r="AG555" i="6"/>
  <c r="AH556" i="6"/>
  <c r="AI556" i="6"/>
  <c r="AG556" i="6"/>
  <c r="AH557" i="6"/>
  <c r="AI557" i="6"/>
  <c r="AG557" i="6"/>
  <c r="AH558" i="6"/>
  <c r="AI558" i="6"/>
  <c r="AG558" i="6"/>
  <c r="AH559" i="6"/>
  <c r="AI559" i="6"/>
  <c r="AG559" i="6"/>
  <c r="AH560" i="6"/>
  <c r="AI560" i="6"/>
  <c r="AG560" i="6"/>
  <c r="AH561" i="6"/>
  <c r="AI561" i="6"/>
  <c r="AG561" i="6"/>
  <c r="AH562" i="6"/>
  <c r="AI562" i="6"/>
  <c r="AG562" i="6"/>
  <c r="AH563" i="6"/>
  <c r="AI563" i="6"/>
  <c r="AG563" i="6"/>
  <c r="AH564" i="6"/>
  <c r="AI564" i="6"/>
  <c r="AG564" i="6"/>
  <c r="AH565" i="6"/>
  <c r="AI565" i="6"/>
  <c r="AG565" i="6"/>
  <c r="AH566" i="6"/>
  <c r="AI566" i="6"/>
  <c r="AG566" i="6"/>
  <c r="AH567" i="6"/>
  <c r="AI567" i="6"/>
  <c r="AG567" i="6"/>
  <c r="AH568" i="6"/>
  <c r="AI568" i="6"/>
  <c r="AG568" i="6"/>
  <c r="AH569" i="6"/>
  <c r="AI569" i="6"/>
  <c r="AG569" i="6"/>
  <c r="AH570" i="6"/>
  <c r="AI570" i="6"/>
  <c r="AG570" i="6"/>
  <c r="AH571" i="6"/>
  <c r="AI571" i="6"/>
  <c r="AG571" i="6"/>
  <c r="AH572" i="6"/>
  <c r="AI572" i="6"/>
  <c r="AG572" i="6"/>
  <c r="AH573" i="6"/>
  <c r="AI573" i="6"/>
  <c r="AG573" i="6"/>
  <c r="AH574" i="6"/>
  <c r="AI574" i="6"/>
  <c r="AG574" i="6"/>
  <c r="AH575" i="6"/>
  <c r="AI575" i="6"/>
  <c r="AG575" i="6"/>
  <c r="AH576" i="6"/>
  <c r="AI576" i="6"/>
  <c r="AG576" i="6"/>
  <c r="AH577" i="6"/>
  <c r="AI577" i="6"/>
  <c r="AG577" i="6"/>
  <c r="AH578" i="6"/>
  <c r="AI578" i="6"/>
  <c r="AG578" i="6"/>
  <c r="AH579" i="6"/>
  <c r="AI579" i="6"/>
  <c r="AG579" i="6"/>
  <c r="AH580" i="6"/>
  <c r="AI580" i="6"/>
  <c r="AG580" i="6"/>
  <c r="AH581" i="6"/>
  <c r="AI581" i="6"/>
  <c r="AG581" i="6"/>
  <c r="AH582" i="6"/>
  <c r="AI582" i="6"/>
  <c r="AG582" i="6"/>
  <c r="AH583" i="6"/>
  <c r="AI583" i="6"/>
  <c r="AG583" i="6"/>
  <c r="AH584" i="6"/>
  <c r="AI584" i="6"/>
  <c r="AG584" i="6"/>
  <c r="AH585" i="6"/>
  <c r="AI585" i="6"/>
  <c r="AG585" i="6"/>
  <c r="AH586" i="6"/>
  <c r="AI586" i="6"/>
  <c r="AG586" i="6"/>
  <c r="AH587" i="6"/>
  <c r="AI587" i="6"/>
  <c r="AG587" i="6"/>
  <c r="AH588" i="6"/>
  <c r="AI588" i="6"/>
  <c r="AG588" i="6"/>
  <c r="AH589" i="6"/>
  <c r="AI589" i="6"/>
  <c r="AG589" i="6"/>
  <c r="AH590" i="6"/>
  <c r="AI590" i="6"/>
  <c r="AG590" i="6"/>
  <c r="AH591" i="6"/>
  <c r="AI591" i="6"/>
  <c r="AG591" i="6"/>
  <c r="AH592" i="6"/>
  <c r="AI592" i="6"/>
  <c r="AG592" i="6"/>
  <c r="AH593" i="6"/>
  <c r="AI593" i="6"/>
  <c r="AG593" i="6"/>
  <c r="AH594" i="6"/>
  <c r="AI594" i="6"/>
  <c r="AG594" i="6"/>
  <c r="AH595" i="6"/>
  <c r="AI595" i="6"/>
  <c r="AG595" i="6"/>
  <c r="AH596" i="6"/>
  <c r="AI596" i="6"/>
  <c r="AG596" i="6"/>
  <c r="AH597" i="6"/>
  <c r="AI597" i="6"/>
  <c r="AG597" i="6"/>
  <c r="AH598" i="6"/>
  <c r="AI598" i="6"/>
  <c r="AG598" i="6"/>
  <c r="AH599" i="6"/>
  <c r="AI599" i="6"/>
  <c r="AG599" i="6"/>
  <c r="AH600" i="6"/>
  <c r="AI600" i="6"/>
  <c r="AG600" i="6"/>
  <c r="AH601" i="6"/>
  <c r="AI601" i="6"/>
  <c r="AG601" i="6"/>
  <c r="AH602" i="6"/>
  <c r="AI602" i="6"/>
  <c r="AG602" i="6"/>
  <c r="AH603" i="6"/>
  <c r="AI603" i="6"/>
  <c r="AG603" i="6"/>
  <c r="AH604" i="6"/>
  <c r="AI604" i="6"/>
  <c r="AG604" i="6"/>
  <c r="AH605" i="6"/>
  <c r="AI605" i="6"/>
  <c r="AG605" i="6"/>
  <c r="AH606" i="6"/>
  <c r="AI606" i="6"/>
  <c r="AG606" i="6"/>
  <c r="AH607" i="6"/>
  <c r="AI607" i="6"/>
  <c r="AG607" i="6"/>
  <c r="AH608" i="6"/>
  <c r="AI608" i="6"/>
  <c r="AG608" i="6"/>
  <c r="AH609" i="6"/>
  <c r="AI609" i="6"/>
  <c r="AG609" i="6"/>
  <c r="AH610" i="6"/>
  <c r="AI610" i="6"/>
  <c r="AG610" i="6"/>
  <c r="AH611" i="6"/>
  <c r="AI611" i="6"/>
  <c r="AG611" i="6"/>
  <c r="AH612" i="6"/>
  <c r="AI612" i="6"/>
  <c r="AG612" i="6"/>
  <c r="AH613" i="6"/>
  <c r="AI613" i="6"/>
  <c r="AG613" i="6"/>
  <c r="AH614" i="6"/>
  <c r="AI614" i="6"/>
  <c r="AG614" i="6"/>
  <c r="AH615" i="6"/>
  <c r="AI615" i="6"/>
  <c r="AG615" i="6"/>
  <c r="AH616" i="6"/>
  <c r="AI616" i="6"/>
  <c r="AG616" i="6"/>
  <c r="AH617" i="6"/>
  <c r="AI617" i="6"/>
  <c r="AG617" i="6"/>
  <c r="AH618" i="6"/>
  <c r="AI618" i="6"/>
  <c r="AG618" i="6"/>
  <c r="AH619" i="6"/>
  <c r="AI619" i="6"/>
  <c r="AG619" i="6"/>
  <c r="AH620" i="6"/>
  <c r="AI620" i="6"/>
  <c r="AG620" i="6"/>
  <c r="AH621" i="6"/>
  <c r="AI621" i="6"/>
  <c r="AG621" i="6"/>
  <c r="AH622" i="6"/>
  <c r="AI622" i="6"/>
  <c r="AG622" i="6"/>
  <c r="AH623" i="6"/>
  <c r="AI623" i="6"/>
  <c r="AG623" i="6"/>
  <c r="AH624" i="6"/>
  <c r="AI624" i="6"/>
  <c r="AG624" i="6"/>
  <c r="AH625" i="6"/>
  <c r="AI625" i="6"/>
  <c r="AG625" i="6"/>
  <c r="AH626" i="6"/>
  <c r="AI626" i="6"/>
  <c r="AG626" i="6"/>
  <c r="AH627" i="6"/>
  <c r="AI627" i="6"/>
  <c r="AG627" i="6"/>
  <c r="AH628" i="6"/>
  <c r="AI628" i="6"/>
  <c r="AG628" i="6"/>
  <c r="AH629" i="6"/>
  <c r="AI629" i="6"/>
  <c r="AG629" i="6"/>
  <c r="AH630" i="6"/>
  <c r="AI630" i="6"/>
  <c r="AG630" i="6"/>
  <c r="AH631" i="6"/>
  <c r="AI631" i="6"/>
  <c r="AG631" i="6"/>
  <c r="AH632" i="6"/>
  <c r="AI632" i="6"/>
  <c r="AG632" i="6"/>
  <c r="AH633" i="6"/>
  <c r="AI633" i="6"/>
  <c r="AG633" i="6"/>
  <c r="AH634" i="6"/>
  <c r="AI634" i="6"/>
  <c r="AG634" i="6"/>
  <c r="AH635" i="6"/>
  <c r="AI635" i="6"/>
  <c r="AG635" i="6"/>
  <c r="AH636" i="6"/>
  <c r="AI636" i="6"/>
  <c r="AG636" i="6"/>
  <c r="AH637" i="6"/>
  <c r="AI637" i="6"/>
  <c r="AG637" i="6"/>
  <c r="AH638" i="6"/>
  <c r="AI638" i="6"/>
  <c r="AG638" i="6"/>
  <c r="AH639" i="6"/>
  <c r="AI639" i="6"/>
  <c r="AG639" i="6"/>
  <c r="AH640" i="6"/>
  <c r="AI640" i="6"/>
  <c r="AG640" i="6"/>
  <c r="AH641" i="6"/>
  <c r="AI641" i="6"/>
  <c r="AG641" i="6"/>
  <c r="AH642" i="6"/>
  <c r="AI642" i="6"/>
  <c r="AG642" i="6"/>
  <c r="AH643" i="6"/>
  <c r="AI643" i="6"/>
  <c r="AG643" i="6"/>
  <c r="AH644" i="6"/>
  <c r="AI644" i="6"/>
  <c r="AG644" i="6"/>
  <c r="AH645" i="6"/>
  <c r="AI645" i="6"/>
  <c r="AG645" i="6"/>
  <c r="AH646" i="6"/>
  <c r="AI646" i="6"/>
  <c r="AG646" i="6"/>
  <c r="AH647" i="6"/>
  <c r="AI647" i="6"/>
  <c r="AG647" i="6"/>
  <c r="AH648" i="6"/>
  <c r="AI648" i="6"/>
  <c r="AG648" i="6"/>
  <c r="AH649" i="6"/>
  <c r="AI649" i="6"/>
  <c r="AG649" i="6"/>
  <c r="AH650" i="6"/>
  <c r="AI650" i="6"/>
  <c r="AG650" i="6"/>
  <c r="AH651" i="6"/>
  <c r="AI651" i="6"/>
  <c r="AG651" i="6"/>
  <c r="AH652" i="6"/>
  <c r="AI652" i="6"/>
  <c r="AG652" i="6"/>
  <c r="AH653" i="6"/>
  <c r="AI653" i="6"/>
  <c r="AG653" i="6"/>
  <c r="AH654" i="6"/>
  <c r="AI654" i="6"/>
  <c r="AG654" i="6"/>
  <c r="AH655" i="6"/>
  <c r="AI655" i="6"/>
  <c r="AG655" i="6"/>
  <c r="AH656" i="6"/>
  <c r="AI656" i="6"/>
  <c r="AG656" i="6"/>
  <c r="AH657" i="6"/>
  <c r="AI657" i="6"/>
  <c r="AG657" i="6"/>
  <c r="AH658" i="6"/>
  <c r="AI658" i="6"/>
  <c r="AG658" i="6"/>
  <c r="AH659" i="6"/>
  <c r="AI659" i="6"/>
  <c r="AG659" i="6"/>
  <c r="AH660" i="6"/>
  <c r="AI660" i="6"/>
  <c r="AG660" i="6"/>
  <c r="AH661" i="6"/>
  <c r="AI661" i="6"/>
  <c r="AG661" i="6"/>
  <c r="AH662" i="6"/>
  <c r="AI662" i="6"/>
  <c r="AG662" i="6"/>
  <c r="AH663" i="6"/>
  <c r="AI663" i="6"/>
  <c r="AG663" i="6"/>
  <c r="AH664" i="6"/>
  <c r="AI664" i="6"/>
  <c r="AG664" i="6"/>
  <c r="AH665" i="6"/>
  <c r="AI665" i="6"/>
  <c r="AG665" i="6"/>
  <c r="AH666" i="6"/>
  <c r="AI666" i="6"/>
  <c r="AG666" i="6"/>
  <c r="AH667" i="6"/>
  <c r="AI667" i="6"/>
  <c r="AG667" i="6"/>
  <c r="AH668" i="6"/>
  <c r="AI668" i="6"/>
  <c r="AG668" i="6"/>
  <c r="AH669" i="6"/>
  <c r="AI669" i="6"/>
  <c r="AG669" i="6"/>
  <c r="AH670" i="6"/>
  <c r="AI670" i="6"/>
  <c r="AG670" i="6"/>
  <c r="AH671" i="6"/>
  <c r="AI671" i="6"/>
  <c r="AG671" i="6"/>
  <c r="AH672" i="6"/>
  <c r="AI672" i="6"/>
  <c r="AG672" i="6"/>
  <c r="AH673" i="6"/>
  <c r="AI673" i="6"/>
  <c r="AG673" i="6"/>
  <c r="AH674" i="6"/>
  <c r="AI674" i="6"/>
  <c r="AG674" i="6"/>
  <c r="AH675" i="6"/>
  <c r="AI675" i="6"/>
  <c r="AG675" i="6"/>
  <c r="AH676" i="6"/>
  <c r="AI676" i="6"/>
  <c r="AG676" i="6"/>
  <c r="AH677" i="6"/>
  <c r="AI677" i="6"/>
  <c r="AG677" i="6"/>
  <c r="AH678" i="6"/>
  <c r="AI678" i="6"/>
  <c r="AG678" i="6"/>
  <c r="AH679" i="6"/>
  <c r="AI679" i="6"/>
  <c r="AG679" i="6"/>
  <c r="AH680" i="6"/>
  <c r="AI680" i="6"/>
  <c r="AG680" i="6"/>
  <c r="AH681" i="6"/>
  <c r="AI681" i="6"/>
  <c r="AG681" i="6"/>
  <c r="AH682" i="6"/>
  <c r="AI682" i="6"/>
  <c r="AG682" i="6"/>
  <c r="AH683" i="6"/>
  <c r="AI683" i="6"/>
  <c r="AG683" i="6"/>
  <c r="AH684" i="6"/>
  <c r="AI684" i="6"/>
  <c r="AG684" i="6"/>
  <c r="AH685" i="6"/>
  <c r="AI685" i="6"/>
  <c r="AG685" i="6"/>
  <c r="AH686" i="6"/>
  <c r="AI686" i="6"/>
  <c r="AG686" i="6"/>
  <c r="AH687" i="6"/>
  <c r="AI687" i="6"/>
  <c r="AG687" i="6"/>
  <c r="AH688" i="6"/>
  <c r="AI688" i="6"/>
  <c r="AG688" i="6"/>
  <c r="AH689" i="6"/>
  <c r="AI689" i="6"/>
  <c r="AG689" i="6"/>
  <c r="AH690" i="6"/>
  <c r="AI690" i="6"/>
  <c r="AG690" i="6"/>
  <c r="AH691" i="6"/>
  <c r="AI691" i="6"/>
  <c r="AG691" i="6"/>
  <c r="AH692" i="6"/>
  <c r="AI692" i="6"/>
  <c r="AG692" i="6"/>
  <c r="AH693" i="6"/>
  <c r="AI693" i="6"/>
  <c r="AG693" i="6"/>
  <c r="AH694" i="6"/>
  <c r="AI694" i="6"/>
  <c r="AG694" i="6"/>
  <c r="AH695" i="6"/>
  <c r="AI695" i="6"/>
  <c r="AG695" i="6"/>
  <c r="AH696" i="6"/>
  <c r="AI696" i="6"/>
  <c r="AG696" i="6"/>
  <c r="AH697" i="6"/>
  <c r="AI697" i="6"/>
  <c r="AG697" i="6"/>
  <c r="AH698" i="6"/>
  <c r="AI698" i="6"/>
  <c r="AG698" i="6"/>
  <c r="AH699" i="6"/>
  <c r="AI699" i="6"/>
  <c r="AG699" i="6"/>
  <c r="AH700" i="6"/>
  <c r="AI700" i="6"/>
  <c r="AG700" i="6"/>
  <c r="AH701" i="6"/>
  <c r="AI701" i="6"/>
  <c r="AG701" i="6"/>
  <c r="AH702" i="6"/>
  <c r="AI702" i="6"/>
  <c r="AG702" i="6"/>
  <c r="AH703" i="6"/>
  <c r="AI703" i="6"/>
  <c r="AG703" i="6"/>
  <c r="AH704" i="6"/>
  <c r="AI704" i="6"/>
  <c r="AG704" i="6"/>
  <c r="AH705" i="6"/>
  <c r="AI705" i="6"/>
  <c r="AG705" i="6"/>
  <c r="AH706" i="6"/>
  <c r="AI706" i="6"/>
  <c r="AG706" i="6"/>
  <c r="AH707" i="6"/>
  <c r="AI707" i="6"/>
  <c r="AG707" i="6"/>
  <c r="AH708" i="6"/>
  <c r="AI708" i="6"/>
  <c r="AG708" i="6"/>
  <c r="AH709" i="6"/>
  <c r="AI709" i="6"/>
  <c r="AG709" i="6"/>
  <c r="AH710" i="6"/>
  <c r="AI710" i="6"/>
  <c r="AG710" i="6"/>
  <c r="AH711" i="6"/>
  <c r="AI711" i="6"/>
  <c r="AG711" i="6"/>
  <c r="AH712" i="6"/>
  <c r="AI712" i="6"/>
  <c r="AG712" i="6"/>
  <c r="AH713" i="6"/>
  <c r="AI713" i="6"/>
  <c r="AG713" i="6"/>
  <c r="AH714" i="6"/>
  <c r="AI714" i="6"/>
  <c r="AG714" i="6"/>
  <c r="AH715" i="6"/>
  <c r="AI715" i="6"/>
  <c r="AG715" i="6"/>
  <c r="AH716" i="6"/>
  <c r="AI716" i="6"/>
  <c r="AG716" i="6"/>
  <c r="AH717" i="6"/>
  <c r="AI717" i="6"/>
  <c r="AG717" i="6"/>
  <c r="AH718" i="6"/>
  <c r="AI718" i="6"/>
  <c r="AG718" i="6"/>
  <c r="AH719" i="6"/>
  <c r="AI719" i="6"/>
  <c r="AG719" i="6"/>
  <c r="AH720" i="6"/>
  <c r="AI720" i="6"/>
  <c r="AG720" i="6"/>
  <c r="AH721" i="6"/>
  <c r="AI721" i="6"/>
  <c r="AG721" i="6"/>
  <c r="AH722" i="6"/>
  <c r="AI722" i="6"/>
  <c r="AG722" i="6"/>
  <c r="AH723" i="6"/>
  <c r="AI723" i="6"/>
  <c r="AG723" i="6"/>
  <c r="AH724" i="6"/>
  <c r="AI724" i="6"/>
  <c r="AG724" i="6"/>
  <c r="AH725" i="6"/>
  <c r="AI725" i="6"/>
  <c r="AG725" i="6"/>
  <c r="AH726" i="6"/>
  <c r="AI726" i="6"/>
  <c r="AG726" i="6"/>
  <c r="AH727" i="6"/>
  <c r="AI727" i="6"/>
  <c r="AG727" i="6"/>
  <c r="AH728" i="6"/>
  <c r="AI728" i="6"/>
  <c r="AG728" i="6"/>
  <c r="AH729" i="6"/>
  <c r="AI729" i="6"/>
  <c r="AG729" i="6"/>
  <c r="AH730" i="6"/>
  <c r="AI730" i="6"/>
  <c r="AG730" i="6"/>
  <c r="AH731" i="6"/>
  <c r="AI731" i="6"/>
  <c r="AG731" i="6"/>
  <c r="AH732" i="6"/>
  <c r="AI732" i="6"/>
  <c r="AG732" i="6"/>
  <c r="AH733" i="6"/>
  <c r="AI733" i="6"/>
  <c r="AG733" i="6"/>
  <c r="AH734" i="6"/>
  <c r="AI734" i="6"/>
  <c r="AG734" i="6"/>
  <c r="AH735" i="6"/>
  <c r="AI735" i="6"/>
  <c r="AG735" i="6"/>
  <c r="AH736" i="6"/>
  <c r="AI736" i="6"/>
  <c r="AG736" i="6"/>
  <c r="AH737" i="6"/>
  <c r="AI737" i="6"/>
  <c r="AG737" i="6"/>
  <c r="AH738" i="6"/>
  <c r="AI738" i="6"/>
  <c r="AG738" i="6"/>
  <c r="AH739" i="6"/>
  <c r="AI739" i="6"/>
  <c r="AG739" i="6"/>
  <c r="AH740" i="6"/>
  <c r="AI740" i="6"/>
  <c r="AG740" i="6"/>
  <c r="AH741" i="6"/>
  <c r="AI741" i="6"/>
  <c r="AG741" i="6"/>
  <c r="AH742" i="6"/>
  <c r="AI742" i="6"/>
  <c r="AG742" i="6"/>
  <c r="AH743" i="6"/>
  <c r="AI743" i="6"/>
  <c r="AG743" i="6"/>
  <c r="AH744" i="6"/>
  <c r="AI744" i="6"/>
  <c r="AG744" i="6"/>
  <c r="AH745" i="6"/>
  <c r="AI745" i="6"/>
  <c r="AG745" i="6"/>
  <c r="AH746" i="6"/>
  <c r="AI746" i="6"/>
  <c r="AG746" i="6"/>
  <c r="AH747" i="6"/>
  <c r="AI747" i="6"/>
  <c r="AG747" i="6"/>
  <c r="AH748" i="6"/>
  <c r="AI748" i="6"/>
  <c r="AG748" i="6"/>
  <c r="AH749" i="6"/>
  <c r="AI749" i="6"/>
  <c r="AG749" i="6"/>
  <c r="AH750" i="6"/>
  <c r="AI750" i="6"/>
  <c r="AG750" i="6"/>
  <c r="AH751" i="6"/>
  <c r="AI751" i="6"/>
  <c r="AG751" i="6"/>
  <c r="AH752" i="6"/>
  <c r="AI752" i="6"/>
  <c r="AG752" i="6"/>
  <c r="AH753" i="6"/>
  <c r="AI753" i="6"/>
  <c r="AG753" i="6"/>
  <c r="AH754" i="6"/>
  <c r="AI754" i="6"/>
  <c r="AG754" i="6"/>
  <c r="AH755" i="6"/>
  <c r="AI755" i="6"/>
  <c r="AG755" i="6"/>
  <c r="AH756" i="6"/>
  <c r="AI756" i="6"/>
  <c r="AG756" i="6"/>
  <c r="AH757" i="6"/>
  <c r="AI757" i="6"/>
  <c r="AG757" i="6"/>
  <c r="AH758" i="6"/>
  <c r="AI758" i="6"/>
  <c r="AG758" i="6"/>
  <c r="AH759" i="6"/>
  <c r="AI759" i="6"/>
  <c r="AG759" i="6"/>
  <c r="AH760" i="6"/>
  <c r="AI760" i="6"/>
  <c r="AG760" i="6"/>
  <c r="AH761" i="6"/>
  <c r="AI761" i="6"/>
  <c r="AG761" i="6"/>
  <c r="AH762" i="6"/>
  <c r="AI762" i="6"/>
  <c r="AG762" i="6"/>
  <c r="AH763" i="6"/>
  <c r="AI763" i="6"/>
  <c r="AG763" i="6"/>
  <c r="AH764" i="6"/>
  <c r="AI764" i="6"/>
  <c r="AG764" i="6"/>
  <c r="AH765" i="6"/>
  <c r="AI765" i="6"/>
  <c r="AG765" i="6"/>
  <c r="AH766" i="6"/>
  <c r="AI766" i="6"/>
  <c r="AG766" i="6"/>
  <c r="AH767" i="6"/>
  <c r="AI767" i="6"/>
  <c r="AG767" i="6"/>
  <c r="AH768" i="6"/>
  <c r="AI768" i="6"/>
  <c r="AG768" i="6"/>
  <c r="AH769" i="6"/>
  <c r="AI769" i="6"/>
  <c r="AG769" i="6"/>
  <c r="AH770" i="6"/>
  <c r="AI770" i="6"/>
  <c r="AG770" i="6"/>
  <c r="AH771" i="6"/>
  <c r="AI771" i="6"/>
  <c r="AG771" i="6"/>
  <c r="AH772" i="6"/>
  <c r="AI772" i="6"/>
  <c r="AG772" i="6"/>
  <c r="AH773" i="6"/>
  <c r="AI773" i="6"/>
  <c r="AG773" i="6"/>
  <c r="AH774" i="6"/>
  <c r="AI774" i="6"/>
  <c r="AG774" i="6"/>
  <c r="AH775" i="6"/>
  <c r="AI775" i="6"/>
  <c r="AG775" i="6"/>
  <c r="AH776" i="6"/>
  <c r="AI776" i="6"/>
  <c r="AG776" i="6"/>
  <c r="AH777" i="6"/>
  <c r="AI777" i="6"/>
  <c r="AG777" i="6"/>
  <c r="AH778" i="6"/>
  <c r="AI778" i="6"/>
  <c r="AG778" i="6"/>
  <c r="AH779" i="6"/>
  <c r="AI779" i="6"/>
  <c r="AG779" i="6"/>
  <c r="AH780" i="6"/>
  <c r="AI780" i="6"/>
  <c r="AG780" i="6"/>
  <c r="AH781" i="6"/>
  <c r="AI781" i="6"/>
  <c r="AG781" i="6"/>
  <c r="AH782" i="6"/>
  <c r="AI782" i="6"/>
  <c r="AG782" i="6"/>
  <c r="AH783" i="6"/>
  <c r="AI783" i="6"/>
  <c r="AG783" i="6"/>
  <c r="AH784" i="6"/>
  <c r="AI784" i="6"/>
  <c r="AG784" i="6"/>
  <c r="AH785" i="6"/>
  <c r="AI785" i="6"/>
  <c r="AG785" i="6"/>
  <c r="AH786" i="6"/>
  <c r="AI786" i="6"/>
  <c r="AG786" i="6"/>
  <c r="AH787" i="6"/>
  <c r="AI787" i="6"/>
  <c r="AG787" i="6"/>
  <c r="AH788" i="6"/>
  <c r="AI788" i="6"/>
  <c r="AG788" i="6"/>
  <c r="AH789" i="6"/>
  <c r="AI789" i="6"/>
  <c r="AG789" i="6"/>
  <c r="AH790" i="6"/>
  <c r="AI790" i="6"/>
  <c r="AG790" i="6"/>
  <c r="AH791" i="6"/>
  <c r="AI791" i="6"/>
  <c r="AG791" i="6"/>
  <c r="AH792" i="6"/>
  <c r="AI792" i="6"/>
  <c r="AG792" i="6"/>
  <c r="AH793" i="6"/>
  <c r="AI793" i="6"/>
  <c r="AG793" i="6"/>
  <c r="AH794" i="6"/>
  <c r="AI794" i="6"/>
  <c r="AG794" i="6"/>
  <c r="AH795" i="6"/>
  <c r="AI795" i="6"/>
  <c r="AG795" i="6"/>
  <c r="AH796" i="6"/>
  <c r="AI796" i="6"/>
  <c r="AG796" i="6"/>
  <c r="AH797" i="6"/>
  <c r="AI797" i="6"/>
  <c r="AG797" i="6"/>
  <c r="AH798" i="6"/>
  <c r="AI798" i="6"/>
  <c r="AG798" i="6"/>
  <c r="AH799" i="6"/>
  <c r="AI799" i="6"/>
  <c r="AG799" i="6"/>
  <c r="AH800" i="6"/>
  <c r="AI800" i="6"/>
  <c r="AG800" i="6"/>
  <c r="AH801" i="6"/>
  <c r="AI801" i="6"/>
  <c r="AG801" i="6"/>
  <c r="AH802" i="6"/>
  <c r="AI802" i="6"/>
  <c r="AG802" i="6"/>
  <c r="AH803" i="6"/>
  <c r="AI803" i="6"/>
  <c r="AG803" i="6"/>
  <c r="AH804" i="6"/>
  <c r="AI804" i="6"/>
  <c r="AG804" i="6"/>
  <c r="AH805" i="6"/>
  <c r="AI805" i="6"/>
  <c r="AG805" i="6"/>
  <c r="AH806" i="6"/>
  <c r="AI806" i="6"/>
  <c r="AG806" i="6"/>
  <c r="AH807" i="6"/>
  <c r="AI807" i="6"/>
  <c r="AG807" i="6"/>
  <c r="AH808" i="6"/>
  <c r="AI808" i="6"/>
  <c r="AG808" i="6"/>
  <c r="AH809" i="6"/>
  <c r="AI809" i="6"/>
  <c r="AG809" i="6"/>
  <c r="AH810" i="6"/>
  <c r="AI810" i="6"/>
  <c r="AG810" i="6"/>
  <c r="AH811" i="6"/>
  <c r="AI811" i="6"/>
  <c r="AG811" i="6"/>
  <c r="AH812" i="6"/>
  <c r="AI812" i="6"/>
  <c r="AG812" i="6"/>
  <c r="AH813" i="6"/>
  <c r="AI813" i="6"/>
  <c r="AG813" i="6"/>
  <c r="AH814" i="6"/>
  <c r="AI814" i="6"/>
  <c r="AG814" i="6"/>
  <c r="AH815" i="6"/>
  <c r="AI815" i="6"/>
  <c r="AG815" i="6"/>
  <c r="AH816" i="6"/>
  <c r="AI816" i="6"/>
  <c r="AG816" i="6"/>
  <c r="AH817" i="6"/>
  <c r="AI817" i="6"/>
  <c r="AG817" i="6"/>
  <c r="AH818" i="6"/>
  <c r="AI818" i="6"/>
  <c r="AG818" i="6"/>
  <c r="AH819" i="6"/>
  <c r="AI819" i="6"/>
  <c r="AG819" i="6"/>
  <c r="AH820" i="6"/>
  <c r="AI820" i="6"/>
  <c r="AG820" i="6"/>
  <c r="AH821" i="6"/>
  <c r="AI821" i="6"/>
  <c r="AG821" i="6"/>
  <c r="AH822" i="6"/>
  <c r="AI822" i="6"/>
  <c r="AG822" i="6"/>
  <c r="AH823" i="6"/>
  <c r="AI823" i="6"/>
  <c r="AG823" i="6"/>
  <c r="AH824" i="6"/>
  <c r="AI824" i="6"/>
  <c r="AG824" i="6"/>
  <c r="AH825" i="6"/>
  <c r="AI825" i="6"/>
  <c r="AG825" i="6"/>
  <c r="AH826" i="6"/>
  <c r="AI826" i="6"/>
  <c r="AG826" i="6"/>
  <c r="AH827" i="6"/>
  <c r="AI827" i="6"/>
  <c r="AG827" i="6"/>
  <c r="AH828" i="6"/>
  <c r="AI828" i="6"/>
  <c r="AG828" i="6"/>
  <c r="AH829" i="6"/>
  <c r="AI829" i="6"/>
  <c r="AG829" i="6"/>
  <c r="AH830" i="6"/>
  <c r="AI830" i="6"/>
  <c r="AG830" i="6"/>
  <c r="AH831" i="6"/>
  <c r="AI831" i="6"/>
  <c r="AG831" i="6"/>
  <c r="AH832" i="6"/>
  <c r="AI832" i="6"/>
  <c r="AG832" i="6"/>
  <c r="AH833" i="6"/>
  <c r="AI833" i="6"/>
  <c r="AG833" i="6"/>
  <c r="AH834" i="6"/>
  <c r="AI834" i="6"/>
  <c r="AG834" i="6"/>
  <c r="AH835" i="6"/>
  <c r="AI835" i="6"/>
  <c r="AG835" i="6"/>
  <c r="AH836" i="6"/>
  <c r="AI836" i="6"/>
  <c r="AG836" i="6"/>
  <c r="AH837" i="6"/>
  <c r="AI837" i="6"/>
  <c r="AG837" i="6"/>
  <c r="AH838" i="6"/>
  <c r="AI838" i="6"/>
  <c r="AG838" i="6"/>
  <c r="AH839" i="6"/>
  <c r="AI839" i="6"/>
  <c r="AG839" i="6"/>
  <c r="AH840" i="6"/>
  <c r="AI840" i="6"/>
  <c r="AG840" i="6"/>
  <c r="AH841" i="6"/>
  <c r="AI841" i="6"/>
  <c r="AG841" i="6"/>
  <c r="AH842" i="6"/>
  <c r="AI842" i="6"/>
  <c r="AG842" i="6"/>
  <c r="AH843" i="6"/>
  <c r="AI843" i="6"/>
  <c r="AG843" i="6"/>
  <c r="AH844" i="6"/>
  <c r="AI844" i="6"/>
  <c r="AG844" i="6"/>
  <c r="AH845" i="6"/>
  <c r="AI845" i="6"/>
  <c r="AG845" i="6"/>
  <c r="AH846" i="6"/>
  <c r="AI846" i="6"/>
  <c r="AG846" i="6"/>
  <c r="AH847" i="6"/>
  <c r="AI847" i="6"/>
  <c r="AG847" i="6"/>
  <c r="AH848" i="6"/>
  <c r="AI848" i="6"/>
  <c r="AG848" i="6"/>
  <c r="AH849" i="6"/>
  <c r="AI849" i="6"/>
  <c r="AG849" i="6"/>
  <c r="AH850" i="6"/>
  <c r="AI850" i="6"/>
  <c r="AG850" i="6"/>
  <c r="AH851" i="6"/>
  <c r="AI851" i="6"/>
  <c r="AG851" i="6"/>
  <c r="AH852" i="6"/>
  <c r="AI852" i="6"/>
  <c r="AG852" i="6"/>
  <c r="AH853" i="6"/>
  <c r="AI853" i="6"/>
  <c r="AG853" i="6"/>
  <c r="AH854" i="6"/>
  <c r="AI854" i="6"/>
  <c r="AG854" i="6"/>
  <c r="AH855" i="6"/>
  <c r="AI855" i="6"/>
  <c r="AG855" i="6"/>
  <c r="AH856" i="6"/>
  <c r="AI856" i="6"/>
  <c r="AG856" i="6"/>
  <c r="AH857" i="6"/>
  <c r="AI857" i="6"/>
  <c r="AG857" i="6"/>
  <c r="AH858" i="6"/>
  <c r="AI858" i="6"/>
  <c r="AG858" i="6"/>
  <c r="AH859" i="6"/>
  <c r="AI859" i="6"/>
  <c r="AG859" i="6"/>
  <c r="AH860" i="6"/>
  <c r="AI860" i="6"/>
  <c r="AG860" i="6"/>
  <c r="AH861" i="6"/>
  <c r="AI861" i="6"/>
  <c r="AG861" i="6"/>
  <c r="AH862" i="6"/>
  <c r="AI862" i="6"/>
  <c r="AG862" i="6"/>
  <c r="AH863" i="6"/>
  <c r="AI863" i="6"/>
  <c r="AG863" i="6"/>
  <c r="AH864" i="6"/>
  <c r="AI864" i="6"/>
  <c r="AG864" i="6"/>
  <c r="AH865" i="6"/>
  <c r="AI865" i="6"/>
  <c r="AG865" i="6"/>
  <c r="AH866" i="6"/>
  <c r="AI866" i="6"/>
  <c r="AG866" i="6"/>
  <c r="AH867" i="6"/>
  <c r="AI867" i="6"/>
  <c r="AG867" i="6"/>
  <c r="AH868" i="6"/>
  <c r="AI868" i="6"/>
  <c r="AG868" i="6"/>
  <c r="AH869" i="6"/>
  <c r="AI869" i="6"/>
  <c r="AG869" i="6"/>
  <c r="AH870" i="6"/>
  <c r="AI870" i="6"/>
  <c r="AG870" i="6"/>
  <c r="AH871" i="6"/>
  <c r="AI871" i="6"/>
  <c r="AG871" i="6"/>
  <c r="AH872" i="6"/>
  <c r="AI872" i="6"/>
  <c r="AG872" i="6"/>
  <c r="AH873" i="6"/>
  <c r="AI873" i="6"/>
  <c r="AG873" i="6"/>
  <c r="AH874" i="6"/>
  <c r="AI874" i="6"/>
  <c r="AG874" i="6"/>
  <c r="AH875" i="6"/>
  <c r="AI875" i="6"/>
  <c r="AG875" i="6"/>
  <c r="AH876" i="6"/>
  <c r="AI876" i="6"/>
  <c r="AG876" i="6"/>
  <c r="AH877" i="6"/>
  <c r="AI877" i="6"/>
  <c r="AG877" i="6"/>
  <c r="AH878" i="6"/>
  <c r="AI878" i="6"/>
  <c r="AG878" i="6"/>
  <c r="AH879" i="6"/>
  <c r="AI879" i="6"/>
  <c r="AG879" i="6"/>
  <c r="AH880" i="6"/>
  <c r="AI880" i="6"/>
  <c r="AG880" i="6"/>
  <c r="AH881" i="6"/>
  <c r="AI881" i="6"/>
  <c r="AG881" i="6"/>
  <c r="AH882" i="6"/>
  <c r="AI882" i="6"/>
  <c r="AG882" i="6"/>
  <c r="AH883" i="6"/>
  <c r="AI883" i="6"/>
  <c r="AG883" i="6"/>
  <c r="AH884" i="6"/>
  <c r="AI884" i="6"/>
  <c r="AG884" i="6"/>
  <c r="AH885" i="6"/>
  <c r="AI885" i="6"/>
  <c r="AG885" i="6"/>
  <c r="AH886" i="6"/>
  <c r="AI886" i="6"/>
  <c r="AG886" i="6"/>
  <c r="AH887" i="6"/>
  <c r="AI887" i="6"/>
  <c r="AG887" i="6"/>
  <c r="AH888" i="6"/>
  <c r="AI888" i="6"/>
  <c r="AG888" i="6"/>
  <c r="AH889" i="6"/>
  <c r="AI889" i="6"/>
  <c r="AG889" i="6"/>
  <c r="AH890" i="6"/>
  <c r="AI890" i="6"/>
  <c r="AG890" i="6"/>
  <c r="AH891" i="6"/>
  <c r="AI891" i="6"/>
  <c r="AG891" i="6"/>
  <c r="AH892" i="6"/>
  <c r="AI892" i="6"/>
  <c r="AG892" i="6"/>
  <c r="AH893" i="6"/>
  <c r="AI893" i="6"/>
  <c r="AG893" i="6"/>
  <c r="AH894" i="6"/>
  <c r="AI894" i="6"/>
  <c r="AG894" i="6"/>
  <c r="AH895" i="6"/>
  <c r="AI895" i="6"/>
  <c r="AG895" i="6"/>
  <c r="AH896" i="6"/>
  <c r="AI896" i="6"/>
  <c r="AG896" i="6"/>
  <c r="AH897" i="6"/>
  <c r="AI897" i="6"/>
  <c r="AG897" i="6"/>
  <c r="AH898" i="6"/>
  <c r="AI898" i="6"/>
  <c r="AG898" i="6"/>
  <c r="AH899" i="6"/>
  <c r="AI899" i="6"/>
  <c r="AG899" i="6"/>
  <c r="AH900" i="6"/>
  <c r="AI900" i="6"/>
  <c r="AG900" i="6"/>
  <c r="AH901" i="6"/>
  <c r="AI901" i="6"/>
  <c r="AG901" i="6"/>
  <c r="AH902" i="6"/>
  <c r="AI902" i="6"/>
  <c r="AG902" i="6"/>
  <c r="AH903" i="6"/>
  <c r="AI903" i="6"/>
  <c r="AG903" i="6"/>
  <c r="AH904" i="6"/>
  <c r="AI904" i="6"/>
  <c r="AG904" i="6"/>
  <c r="AH905" i="6"/>
  <c r="AI905" i="6"/>
  <c r="AG905" i="6"/>
  <c r="AH906" i="6"/>
  <c r="AI906" i="6"/>
  <c r="AG906" i="6"/>
  <c r="AH907" i="6"/>
  <c r="AI907" i="6"/>
  <c r="AG907" i="6"/>
  <c r="AH908" i="6"/>
  <c r="AI908" i="6"/>
  <c r="AG908" i="6"/>
  <c r="AH909" i="6"/>
  <c r="AI909" i="6"/>
  <c r="AG909" i="6"/>
  <c r="AH910" i="6"/>
  <c r="AI910" i="6"/>
  <c r="AG910" i="6"/>
  <c r="AH911" i="6"/>
  <c r="AI911" i="6"/>
  <c r="AG911" i="6"/>
  <c r="AH912" i="6"/>
  <c r="AI912" i="6"/>
  <c r="AG912" i="6"/>
  <c r="AH913" i="6"/>
  <c r="AI913" i="6"/>
  <c r="AG913" i="6"/>
  <c r="AH914" i="6"/>
  <c r="AI914" i="6"/>
  <c r="AG914" i="6"/>
  <c r="AH915" i="6"/>
  <c r="AI915" i="6"/>
  <c r="AG915" i="6"/>
  <c r="AH916" i="6"/>
  <c r="AI916" i="6"/>
  <c r="AG916" i="6"/>
  <c r="AH917" i="6"/>
  <c r="AI917" i="6"/>
  <c r="AG917" i="6"/>
  <c r="AH918" i="6"/>
  <c r="AI918" i="6"/>
  <c r="AG918" i="6"/>
  <c r="AH919" i="6"/>
  <c r="AI919" i="6"/>
  <c r="AG919" i="6"/>
  <c r="AH920" i="6"/>
  <c r="AI920" i="6"/>
  <c r="AG920" i="6"/>
  <c r="AH921" i="6"/>
  <c r="AI921" i="6"/>
  <c r="AG921" i="6"/>
  <c r="AH922" i="6"/>
  <c r="AI922" i="6"/>
  <c r="AG922" i="6"/>
  <c r="AH923" i="6"/>
  <c r="AI923" i="6"/>
  <c r="AG923" i="6"/>
  <c r="AH924" i="6"/>
  <c r="AI924" i="6"/>
  <c r="AG924" i="6"/>
  <c r="AH925" i="6"/>
  <c r="AI925" i="6"/>
  <c r="AG925" i="6"/>
  <c r="AH926" i="6"/>
  <c r="AI926" i="6"/>
  <c r="AG926" i="6"/>
  <c r="AH927" i="6"/>
  <c r="AI927" i="6"/>
  <c r="AG927" i="6"/>
  <c r="AH928" i="6"/>
  <c r="AI928" i="6"/>
  <c r="AG928" i="6"/>
  <c r="AH929" i="6"/>
  <c r="AI929" i="6"/>
  <c r="AG929" i="6"/>
  <c r="AH930" i="6"/>
  <c r="AI930" i="6"/>
  <c r="AG930" i="6"/>
  <c r="AH931" i="6"/>
  <c r="AI931" i="6"/>
  <c r="AG931" i="6"/>
  <c r="AH932" i="6"/>
  <c r="AI932" i="6"/>
  <c r="AG932" i="6"/>
  <c r="AH933" i="6"/>
  <c r="AI933" i="6"/>
  <c r="AG933" i="6"/>
  <c r="AH934" i="6"/>
  <c r="AI934" i="6"/>
  <c r="AG934" i="6"/>
  <c r="AH935" i="6"/>
  <c r="AI935" i="6"/>
  <c r="AG935" i="6"/>
  <c r="AH936" i="6"/>
  <c r="AI936" i="6"/>
  <c r="AG936" i="6"/>
  <c r="AH937" i="6"/>
  <c r="AI937" i="6"/>
  <c r="AG937" i="6"/>
  <c r="AH938" i="6"/>
  <c r="AI938" i="6"/>
  <c r="AG938" i="6"/>
  <c r="AH939" i="6"/>
  <c r="AI939" i="6"/>
  <c r="AG939" i="6"/>
  <c r="AH940" i="6"/>
  <c r="AI940" i="6"/>
  <c r="AG940" i="6"/>
  <c r="AH941" i="6"/>
  <c r="AI941" i="6"/>
  <c r="AG941" i="6"/>
  <c r="AH942" i="6"/>
  <c r="AI942" i="6"/>
  <c r="AG942" i="6"/>
  <c r="AH943" i="6"/>
  <c r="AI943" i="6"/>
  <c r="AG943" i="6"/>
  <c r="AH944" i="6"/>
  <c r="AI944" i="6"/>
  <c r="AG944" i="6"/>
  <c r="AH945" i="6"/>
  <c r="AI945" i="6"/>
  <c r="AG945" i="6"/>
  <c r="AH946" i="6"/>
  <c r="AI946" i="6"/>
  <c r="AG946" i="6"/>
  <c r="AH947" i="6"/>
  <c r="AI947" i="6"/>
  <c r="AG947" i="6"/>
  <c r="AH948" i="6"/>
  <c r="AI948" i="6"/>
  <c r="AG948" i="6"/>
  <c r="AH949" i="6"/>
  <c r="AI949" i="6"/>
  <c r="AG949" i="6"/>
  <c r="AH950" i="6"/>
  <c r="AI950" i="6"/>
  <c r="AG950" i="6"/>
  <c r="AH951" i="6"/>
  <c r="AI951" i="6"/>
  <c r="AG951" i="6"/>
  <c r="AH952" i="6"/>
  <c r="AI952" i="6"/>
  <c r="AG952" i="6"/>
  <c r="AH953" i="6"/>
  <c r="AI953" i="6"/>
  <c r="AG953" i="6"/>
  <c r="AH954" i="6"/>
  <c r="AI954" i="6"/>
  <c r="AG954" i="6"/>
  <c r="AH955" i="6"/>
  <c r="AI955" i="6"/>
  <c r="AG955" i="6"/>
  <c r="AH956" i="6"/>
  <c r="AI956" i="6"/>
  <c r="AG956" i="6"/>
  <c r="AH957" i="6"/>
  <c r="AI957" i="6"/>
  <c r="AG957" i="6"/>
  <c r="AH958" i="6"/>
  <c r="AI958" i="6"/>
  <c r="AG958" i="6"/>
  <c r="AH959" i="6"/>
  <c r="AI959" i="6"/>
  <c r="AG959" i="6"/>
  <c r="AH960" i="6"/>
  <c r="AI960" i="6"/>
  <c r="AG960" i="6"/>
  <c r="AH961" i="6"/>
  <c r="AI961" i="6"/>
  <c r="AG961" i="6"/>
  <c r="AH962" i="6"/>
  <c r="AI962" i="6"/>
  <c r="AG962" i="6"/>
  <c r="AH963" i="6"/>
  <c r="AI963" i="6"/>
  <c r="AG963" i="6"/>
  <c r="AH964" i="6"/>
  <c r="AI964" i="6"/>
  <c r="AG964" i="6"/>
  <c r="AH965" i="6"/>
  <c r="AI965" i="6"/>
  <c r="AG965" i="6"/>
  <c r="AH966" i="6"/>
  <c r="AI966" i="6"/>
  <c r="AG966" i="6"/>
  <c r="AH967" i="6"/>
  <c r="AI967" i="6"/>
  <c r="AG967" i="6"/>
  <c r="AH968" i="6"/>
  <c r="AI968" i="6"/>
  <c r="AG968" i="6"/>
  <c r="AH969" i="6"/>
  <c r="AI969" i="6"/>
  <c r="AG969" i="6"/>
  <c r="AH970" i="6"/>
  <c r="AI970" i="6"/>
  <c r="AG970" i="6"/>
  <c r="AH971" i="6"/>
  <c r="AI971" i="6"/>
  <c r="AG971" i="6"/>
  <c r="AH972" i="6"/>
  <c r="AI972" i="6"/>
  <c r="AG972" i="6"/>
  <c r="AH973" i="6"/>
  <c r="AI973" i="6"/>
  <c r="AG973" i="6"/>
  <c r="AH974" i="6"/>
  <c r="AI974" i="6"/>
  <c r="AG974" i="6"/>
  <c r="AH975" i="6"/>
  <c r="AI975" i="6"/>
  <c r="AG975" i="6"/>
  <c r="AH976" i="6"/>
  <c r="AI976" i="6"/>
  <c r="AG976" i="6"/>
  <c r="AH977" i="6"/>
  <c r="AI977" i="6"/>
  <c r="AG977" i="6"/>
  <c r="AH978" i="6"/>
  <c r="AI978" i="6"/>
  <c r="AG978" i="6"/>
  <c r="AH979" i="6"/>
  <c r="AI979" i="6"/>
  <c r="AG979" i="6"/>
  <c r="AH980" i="6"/>
  <c r="AI980" i="6"/>
  <c r="AG980" i="6"/>
  <c r="AH981" i="6"/>
  <c r="AI981" i="6"/>
  <c r="AG981" i="6"/>
  <c r="AH982" i="6"/>
  <c r="AI982" i="6"/>
  <c r="AG982" i="6"/>
  <c r="AH983" i="6"/>
  <c r="AI983" i="6"/>
  <c r="AG983" i="6"/>
  <c r="AH984" i="6"/>
  <c r="AI984" i="6"/>
  <c r="AG984" i="6"/>
  <c r="AH985" i="6"/>
  <c r="AI985" i="6"/>
  <c r="AG985" i="6"/>
  <c r="AH986" i="6"/>
  <c r="AI986" i="6"/>
  <c r="AG986" i="6"/>
  <c r="AH987" i="6"/>
  <c r="AI987" i="6"/>
  <c r="AG987" i="6"/>
  <c r="AH988" i="6"/>
  <c r="AI988" i="6"/>
  <c r="AG988" i="6"/>
  <c r="AH989" i="6"/>
  <c r="AI989" i="6"/>
  <c r="AG989" i="6"/>
  <c r="AH990" i="6"/>
  <c r="AI990" i="6"/>
  <c r="AG990" i="6"/>
  <c r="AH991" i="6"/>
  <c r="AI991" i="6"/>
  <c r="AG991" i="6"/>
  <c r="AH992" i="6"/>
  <c r="AI992" i="6"/>
  <c r="AG992" i="6"/>
  <c r="AH993" i="6"/>
  <c r="AI993" i="6"/>
  <c r="AG993" i="6"/>
  <c r="AH994" i="6"/>
  <c r="AI994" i="6"/>
  <c r="AG994" i="6"/>
  <c r="AH995" i="6"/>
  <c r="AI995" i="6"/>
  <c r="AG995" i="6"/>
  <c r="AH996" i="6"/>
  <c r="AI996" i="6"/>
  <c r="AG996" i="6"/>
  <c r="AH997" i="6"/>
  <c r="AI997" i="6"/>
  <c r="AG997" i="6"/>
  <c r="AH998" i="6"/>
  <c r="AI998" i="6"/>
  <c r="AG998" i="6"/>
  <c r="AH999" i="6"/>
  <c r="AI999" i="6"/>
  <c r="AG999" i="6"/>
  <c r="AH1000" i="6"/>
  <c r="AI1000" i="6"/>
  <c r="AG1000" i="6"/>
  <c r="AH1001" i="6"/>
  <c r="AI1001" i="6"/>
  <c r="AG1001" i="6"/>
  <c r="AH1002" i="6"/>
  <c r="AI1002" i="6"/>
  <c r="AG1002" i="6"/>
  <c r="AH1003" i="6"/>
  <c r="AI1003" i="6"/>
  <c r="AG1003" i="6"/>
  <c r="AH1004" i="6"/>
  <c r="AI1004" i="6"/>
  <c r="AG1004" i="6"/>
  <c r="AH1005" i="6"/>
  <c r="AI1005" i="6"/>
  <c r="AG1005" i="6"/>
  <c r="AH1006" i="6"/>
  <c r="AI1006" i="6"/>
  <c r="AG1006" i="6"/>
  <c r="AH1007" i="6"/>
  <c r="AI1007" i="6"/>
  <c r="AG1007" i="6"/>
  <c r="AH1008" i="6"/>
  <c r="AI1008" i="6"/>
  <c r="AG1008" i="6"/>
  <c r="AH1009" i="6"/>
  <c r="AI1009" i="6"/>
  <c r="AG1009" i="6"/>
  <c r="AH1010" i="6"/>
  <c r="AI1010" i="6"/>
  <c r="AG1010" i="6"/>
  <c r="AH1011" i="6"/>
  <c r="AI1011" i="6"/>
  <c r="AG1011" i="6"/>
  <c r="AH1012" i="6"/>
  <c r="AI1012" i="6"/>
  <c r="AG1012" i="6"/>
  <c r="AH1013" i="6"/>
  <c r="AI1013" i="6"/>
  <c r="AG1013" i="6"/>
  <c r="AH1014" i="6"/>
  <c r="AI1014" i="6"/>
  <c r="AG1014" i="6"/>
  <c r="AH1015" i="6"/>
  <c r="AI1015" i="6"/>
  <c r="AG1015" i="6"/>
  <c r="AH1016" i="6"/>
  <c r="AI1016" i="6"/>
  <c r="AG1016" i="6"/>
  <c r="AH1017" i="6"/>
  <c r="AI1017" i="6"/>
  <c r="AG1017" i="6"/>
  <c r="AH1018" i="6"/>
  <c r="AI1018" i="6"/>
  <c r="AG1018" i="6"/>
  <c r="AH1019" i="6"/>
  <c r="AI1019" i="6"/>
  <c r="AG1019" i="6"/>
  <c r="AH1020" i="6"/>
  <c r="AI1020" i="6"/>
  <c r="AG1020" i="6"/>
  <c r="AH1021" i="6"/>
  <c r="AI1021" i="6"/>
  <c r="AG1021" i="6"/>
  <c r="AH1022" i="6"/>
  <c r="AI1022" i="6"/>
  <c r="AG1022" i="6"/>
  <c r="AH1023" i="6"/>
  <c r="AI1023" i="6"/>
  <c r="AG1023" i="6"/>
  <c r="AH1024" i="6"/>
  <c r="AI1024" i="6"/>
  <c r="AG1024" i="6"/>
  <c r="AH1025" i="6"/>
  <c r="AI1025" i="6"/>
  <c r="AG1025" i="6"/>
  <c r="AH1026" i="6"/>
  <c r="AI1026" i="6"/>
  <c r="AG1026" i="6"/>
  <c r="AH1027" i="6"/>
  <c r="AI1027" i="6"/>
  <c r="AG1027" i="6"/>
  <c r="AH1028" i="6"/>
  <c r="AI1028" i="6"/>
  <c r="AG1028" i="6"/>
  <c r="AH1029" i="6"/>
  <c r="AI1029" i="6"/>
  <c r="AG1029" i="6"/>
  <c r="AH1030" i="6"/>
  <c r="AI1030" i="6"/>
  <c r="AG1030" i="6"/>
  <c r="AH1031" i="6"/>
  <c r="AI1031" i="6"/>
  <c r="AG1031" i="6"/>
  <c r="AH1032" i="6"/>
  <c r="AI1032" i="6"/>
  <c r="AG1032" i="6"/>
  <c r="AH1033" i="6"/>
  <c r="AI1033" i="6"/>
  <c r="AG1033" i="6"/>
  <c r="AH1034" i="6"/>
  <c r="AI1034" i="6"/>
  <c r="AG1034" i="6"/>
  <c r="AH1035" i="6"/>
  <c r="AI1035" i="6"/>
  <c r="AG1035" i="6"/>
  <c r="AH1036" i="6"/>
  <c r="AI1036" i="6"/>
  <c r="AG1036" i="6"/>
  <c r="AH1037" i="6"/>
  <c r="AI1037" i="6"/>
  <c r="AG1037" i="6"/>
  <c r="AH1038" i="6"/>
  <c r="AI1038" i="6"/>
  <c r="AG1038" i="6"/>
  <c r="AH1039" i="6"/>
  <c r="AI1039" i="6"/>
  <c r="AG1039" i="6"/>
  <c r="AH1040" i="6"/>
  <c r="AI1040" i="6"/>
  <c r="AG1040" i="6"/>
  <c r="AH1041" i="6"/>
  <c r="AI1041" i="6"/>
  <c r="AG1041" i="6"/>
  <c r="AH1042" i="6"/>
  <c r="AI1042" i="6"/>
  <c r="AG1042" i="6"/>
  <c r="AH1043" i="6"/>
  <c r="AI1043" i="6"/>
  <c r="AG1043" i="6"/>
  <c r="AH1044" i="6"/>
  <c r="AI1044" i="6"/>
  <c r="AG1044" i="6"/>
  <c r="AH1045" i="6"/>
  <c r="AI1045" i="6"/>
  <c r="AG1045" i="6"/>
  <c r="AH1046" i="6"/>
  <c r="AI1046" i="6"/>
  <c r="AG1046" i="6"/>
  <c r="AH1047" i="6"/>
  <c r="AI1047" i="6"/>
  <c r="AG1047" i="6"/>
  <c r="AH1048" i="6"/>
  <c r="AI1048" i="6"/>
  <c r="AG1048" i="6"/>
  <c r="AH1049" i="6"/>
  <c r="AI1049" i="6"/>
  <c r="AG1049" i="6"/>
  <c r="AH1050" i="6"/>
  <c r="AI1050" i="6"/>
  <c r="AG1050" i="6"/>
  <c r="AH1051" i="6"/>
  <c r="AI1051" i="6"/>
  <c r="AG1051" i="6"/>
  <c r="AH1052" i="6"/>
  <c r="AI1052" i="6"/>
  <c r="AG1052" i="6"/>
  <c r="AH1053" i="6"/>
  <c r="AI1053" i="6"/>
  <c r="AG1053" i="6"/>
  <c r="AH1054" i="6"/>
  <c r="AI1054" i="6"/>
  <c r="AG1054" i="6"/>
  <c r="AH1055" i="6"/>
  <c r="AI1055" i="6"/>
  <c r="AG1055" i="6"/>
  <c r="AH1056" i="6"/>
  <c r="AI1056" i="6"/>
  <c r="AG1056" i="6"/>
  <c r="AH1057" i="6"/>
  <c r="AI1057" i="6"/>
  <c r="AG1057" i="6"/>
  <c r="AH1058" i="6"/>
  <c r="AI1058" i="6"/>
  <c r="AG1058" i="6"/>
  <c r="AH1059" i="6"/>
  <c r="AI1059" i="6"/>
  <c r="AG1059" i="6"/>
  <c r="AH1060" i="6"/>
  <c r="AI1060" i="6"/>
  <c r="AG1060" i="6"/>
  <c r="AH1061" i="6"/>
  <c r="AI1061" i="6"/>
  <c r="AG1061" i="6"/>
  <c r="AH1062" i="6"/>
  <c r="AI1062" i="6"/>
  <c r="AG1062" i="6"/>
  <c r="AH1063" i="6"/>
  <c r="AI1063" i="6"/>
  <c r="AG1063" i="6"/>
  <c r="AH1064" i="6"/>
  <c r="AI1064" i="6"/>
  <c r="AG1064" i="6"/>
  <c r="AH1065" i="6"/>
  <c r="AI1065" i="6"/>
  <c r="AG1065" i="6"/>
  <c r="AH1066" i="6"/>
  <c r="AI1066" i="6"/>
  <c r="AG1066" i="6"/>
  <c r="AH1067" i="6"/>
  <c r="AI1067" i="6"/>
  <c r="AG1067" i="6"/>
  <c r="AH1068" i="6"/>
  <c r="AI1068" i="6"/>
  <c r="AG1068" i="6"/>
  <c r="AH1069" i="6"/>
  <c r="AI1069" i="6"/>
  <c r="AG1069" i="6"/>
  <c r="AH1070" i="6"/>
  <c r="AI1070" i="6"/>
  <c r="AG1070" i="6"/>
  <c r="AH1071" i="6"/>
  <c r="AI1071" i="6"/>
  <c r="AG1071" i="6"/>
  <c r="AH1072" i="6"/>
  <c r="AI1072" i="6"/>
  <c r="AG1072" i="6"/>
  <c r="AH1073" i="6"/>
  <c r="AI1073" i="6"/>
  <c r="AG1073" i="6"/>
  <c r="AH1074" i="6"/>
  <c r="AI1074" i="6"/>
  <c r="AG1074" i="6"/>
  <c r="AH1075" i="6"/>
  <c r="AI1075" i="6"/>
  <c r="AG1075" i="6"/>
  <c r="AH1076" i="6"/>
  <c r="AI1076" i="6"/>
  <c r="AG1076" i="6"/>
  <c r="AH1077" i="6"/>
  <c r="AI1077" i="6"/>
  <c r="AG1077" i="6"/>
  <c r="AH1078" i="6"/>
  <c r="AI1078" i="6"/>
  <c r="AG1078" i="6"/>
  <c r="AH1079" i="6"/>
  <c r="AI1079" i="6"/>
  <c r="AG1079" i="6"/>
  <c r="AH1080" i="6"/>
  <c r="AI1080" i="6"/>
  <c r="AG1080" i="6"/>
  <c r="AH1081" i="6"/>
  <c r="AI1081" i="6"/>
  <c r="AG1081" i="6"/>
  <c r="AH1082" i="6"/>
  <c r="AI1082" i="6"/>
  <c r="AG1082" i="6"/>
  <c r="AH1083" i="6"/>
  <c r="AI1083" i="6"/>
  <c r="AG1083" i="6"/>
  <c r="AH1084" i="6"/>
  <c r="AI1084" i="6"/>
  <c r="AG1084" i="6"/>
  <c r="AH1085" i="6"/>
  <c r="AI1085" i="6"/>
  <c r="AG1085" i="6"/>
  <c r="AH1086" i="6"/>
  <c r="AI1086" i="6"/>
  <c r="AG1086" i="6"/>
  <c r="AH1087" i="6"/>
  <c r="AI1087" i="6"/>
  <c r="AG1087" i="6"/>
  <c r="AH1088" i="6"/>
  <c r="AI1088" i="6"/>
  <c r="AG1088" i="6"/>
  <c r="AH1089" i="6"/>
  <c r="AI1089" i="6"/>
  <c r="AG1089" i="6"/>
  <c r="AH1090" i="6"/>
  <c r="AI1090" i="6"/>
  <c r="AG1090" i="6"/>
  <c r="AH1091" i="6"/>
  <c r="AI1091" i="6"/>
  <c r="AG1091" i="6"/>
  <c r="AH1092" i="6"/>
  <c r="AI1092" i="6"/>
  <c r="AG1092" i="6"/>
  <c r="AH1093" i="6"/>
  <c r="AI1093" i="6"/>
  <c r="AG1093" i="6"/>
  <c r="AH1094" i="6"/>
  <c r="AI1094" i="6"/>
  <c r="AG1094" i="6"/>
  <c r="AH1095" i="6"/>
  <c r="AI1095" i="6"/>
  <c r="AG1095" i="6"/>
  <c r="AH1096" i="6"/>
  <c r="AI1096" i="6"/>
  <c r="AG1096" i="6"/>
  <c r="AH1097" i="6"/>
  <c r="AI1097" i="6"/>
  <c r="AG1097" i="6"/>
  <c r="AH1098" i="6"/>
  <c r="AI1098" i="6"/>
  <c r="AG1098" i="6"/>
  <c r="AH1099" i="6"/>
  <c r="AI1099" i="6"/>
  <c r="AG1099" i="6"/>
  <c r="AH1100" i="6"/>
  <c r="AI1100" i="6"/>
  <c r="AG1100" i="6"/>
  <c r="AH1101" i="6"/>
  <c r="AI1101" i="6"/>
  <c r="AG1101" i="6"/>
  <c r="AH1102" i="6"/>
  <c r="AI1102" i="6"/>
  <c r="AG1102" i="6"/>
  <c r="AH1103" i="6"/>
  <c r="AI1103" i="6"/>
  <c r="AG1103" i="6"/>
  <c r="AH1104" i="6"/>
  <c r="AI1104" i="6"/>
  <c r="AG1104" i="6"/>
  <c r="AH1105" i="6"/>
  <c r="AI1105" i="6"/>
  <c r="AG1105" i="6"/>
  <c r="AH1106" i="6"/>
  <c r="AI1106" i="6"/>
  <c r="AG1106" i="6"/>
  <c r="AH1107" i="6"/>
  <c r="AI1107" i="6"/>
  <c r="AG1107" i="6"/>
  <c r="AH1108" i="6"/>
  <c r="AI1108" i="6"/>
  <c r="AG1108" i="6"/>
  <c r="AH1109" i="6"/>
  <c r="AI1109" i="6"/>
  <c r="AG1109" i="6"/>
  <c r="AH1110" i="6"/>
  <c r="AI1110" i="6"/>
  <c r="AG1110" i="6"/>
  <c r="AH1111" i="6"/>
  <c r="AI1111" i="6"/>
  <c r="AG1111" i="6"/>
  <c r="AH1112" i="6"/>
  <c r="AI1112" i="6"/>
  <c r="AG1112" i="6"/>
  <c r="AH1113" i="6"/>
  <c r="AI1113" i="6"/>
  <c r="AG1113" i="6"/>
  <c r="AH1114" i="6"/>
  <c r="AI1114" i="6"/>
  <c r="AG1114" i="6"/>
  <c r="AH1115" i="6"/>
  <c r="AI1115" i="6"/>
  <c r="AG1115" i="6"/>
  <c r="AH1116" i="6"/>
  <c r="AI1116" i="6"/>
  <c r="AG1116" i="6"/>
  <c r="AH1117" i="6"/>
  <c r="AI1117" i="6"/>
  <c r="AG1117" i="6"/>
  <c r="AH1118" i="6"/>
  <c r="AI1118" i="6"/>
  <c r="AG1118" i="6"/>
  <c r="AH1119" i="6"/>
  <c r="AI1119" i="6"/>
  <c r="AG1119" i="6"/>
  <c r="AH1120" i="6"/>
  <c r="AI1120" i="6"/>
  <c r="AG1120" i="6"/>
  <c r="AH1121" i="6"/>
  <c r="AI1121" i="6"/>
  <c r="AG1121" i="6"/>
  <c r="AH1122" i="6"/>
  <c r="AI1122" i="6"/>
  <c r="AG1122" i="6"/>
  <c r="AH1123" i="6"/>
  <c r="AI1123" i="6"/>
  <c r="AG1123" i="6"/>
  <c r="AH1124" i="6"/>
  <c r="AI1124" i="6"/>
  <c r="AG1124" i="6"/>
  <c r="AH1125" i="6"/>
  <c r="AI1125" i="6"/>
  <c r="AG1125" i="6"/>
  <c r="AH1126" i="6"/>
  <c r="AI1126" i="6"/>
  <c r="AG1126" i="6"/>
  <c r="AH1127" i="6"/>
  <c r="AI1127" i="6"/>
  <c r="AG1127" i="6"/>
  <c r="AH1128" i="6"/>
  <c r="AI1128" i="6"/>
  <c r="AG1128" i="6"/>
  <c r="AH1129" i="6"/>
  <c r="AI1129" i="6"/>
  <c r="AG1129" i="6"/>
  <c r="AH1130" i="6"/>
  <c r="AI1130" i="6"/>
  <c r="AG1130" i="6"/>
  <c r="AH1131" i="6"/>
  <c r="AI1131" i="6"/>
  <c r="AG1131" i="6"/>
  <c r="AH1132" i="6"/>
  <c r="AI1132" i="6"/>
  <c r="AG1132" i="6"/>
  <c r="AH1133" i="6"/>
  <c r="AI1133" i="6"/>
  <c r="AG1133" i="6"/>
  <c r="AH1134" i="6"/>
  <c r="AI1134" i="6"/>
  <c r="AG1134" i="6"/>
  <c r="AH1135" i="6"/>
  <c r="AI1135" i="6"/>
  <c r="AG1135" i="6"/>
  <c r="AH1136" i="6"/>
  <c r="AI1136" i="6"/>
  <c r="AG1136" i="6"/>
  <c r="AH1137" i="6"/>
  <c r="AI1137" i="6"/>
  <c r="AG1137" i="6"/>
  <c r="AH1138" i="6"/>
  <c r="AI1138" i="6"/>
  <c r="AG1138" i="6"/>
  <c r="AH1139" i="6"/>
  <c r="AI1139" i="6"/>
  <c r="AG1139" i="6"/>
  <c r="AH1140" i="6"/>
  <c r="AI1140" i="6"/>
  <c r="AG1140" i="6"/>
  <c r="AH1141" i="6"/>
  <c r="AI1141" i="6"/>
  <c r="AG1141" i="6"/>
  <c r="AH1142" i="6"/>
  <c r="AI1142" i="6"/>
  <c r="AG1142" i="6"/>
  <c r="AH1143" i="6"/>
  <c r="AI1143" i="6"/>
  <c r="AG1143" i="6"/>
  <c r="AH1144" i="6"/>
  <c r="AI1144" i="6"/>
  <c r="AG1144" i="6"/>
  <c r="AH1145" i="6"/>
  <c r="AI1145" i="6"/>
  <c r="AG1145" i="6"/>
  <c r="AH1146" i="6"/>
  <c r="AI1146" i="6"/>
  <c r="AG1146" i="6"/>
  <c r="AH1147" i="6"/>
  <c r="AI1147" i="6"/>
  <c r="AG1147" i="6"/>
  <c r="AH1148" i="6"/>
  <c r="AI1148" i="6"/>
  <c r="AG1148" i="6"/>
  <c r="AH1149" i="6"/>
  <c r="AI1149" i="6"/>
  <c r="AG1149" i="6"/>
  <c r="AH1150" i="6"/>
  <c r="AI1150" i="6"/>
  <c r="AG1150" i="6"/>
  <c r="AH1151" i="6"/>
  <c r="AI1151" i="6"/>
  <c r="AG1151" i="6"/>
  <c r="AH1152" i="6"/>
  <c r="AI1152" i="6"/>
  <c r="AG1152" i="6"/>
  <c r="AH1153" i="6"/>
  <c r="AI1153" i="6"/>
  <c r="AG1153" i="6"/>
  <c r="AH1154" i="6"/>
  <c r="AI1154" i="6"/>
  <c r="AG1154" i="6"/>
  <c r="AH1155" i="6"/>
  <c r="AI1155" i="6"/>
  <c r="AG1155" i="6"/>
  <c r="AH1156" i="6"/>
  <c r="AI1156" i="6"/>
  <c r="AG1156" i="6"/>
  <c r="AH1157" i="6"/>
  <c r="AI1157" i="6"/>
  <c r="AG1157" i="6"/>
  <c r="AH1158" i="6"/>
  <c r="AI1158" i="6"/>
  <c r="AG1158" i="6"/>
  <c r="AH1159" i="6"/>
  <c r="AI1159" i="6"/>
  <c r="AG1159" i="6"/>
  <c r="AH1160" i="6"/>
  <c r="AI1160" i="6"/>
  <c r="AG1160" i="6"/>
  <c r="AH1161" i="6"/>
  <c r="AI1161" i="6"/>
  <c r="AG1161" i="6"/>
  <c r="AH1162" i="6"/>
  <c r="AI1162" i="6"/>
  <c r="AG1162" i="6"/>
  <c r="AH1163" i="6"/>
  <c r="AI1163" i="6"/>
  <c r="AG1163" i="6"/>
  <c r="AH1164" i="6"/>
  <c r="AI1164" i="6"/>
  <c r="AG1164" i="6"/>
  <c r="AH1165" i="6"/>
  <c r="AI1165" i="6"/>
  <c r="AG1165" i="6"/>
  <c r="AH1166" i="6"/>
  <c r="AI1166" i="6"/>
  <c r="AG1166" i="6"/>
  <c r="AH1167" i="6"/>
  <c r="AI1167" i="6"/>
  <c r="AG1167" i="6"/>
  <c r="AH1168" i="6"/>
  <c r="AI1168" i="6"/>
  <c r="AG1168" i="6"/>
  <c r="AH1169" i="6"/>
  <c r="AI1169" i="6"/>
  <c r="AG1169" i="6"/>
  <c r="AH1170" i="6"/>
  <c r="AI1170" i="6"/>
  <c r="AG1170" i="6"/>
  <c r="AH1171" i="6"/>
  <c r="AI1171" i="6"/>
  <c r="AG1171" i="6"/>
  <c r="AH1172" i="6"/>
  <c r="AI1172" i="6"/>
  <c r="AG1172" i="6"/>
  <c r="AH1173" i="6"/>
  <c r="AI1173" i="6"/>
  <c r="AG1173" i="6"/>
  <c r="AH1174" i="6"/>
  <c r="AI1174" i="6"/>
  <c r="AG1174" i="6"/>
  <c r="AH1175" i="6"/>
  <c r="AI1175" i="6"/>
  <c r="AG1175" i="6"/>
  <c r="AH1176" i="6"/>
  <c r="AI1176" i="6"/>
  <c r="AG1176" i="6"/>
  <c r="AH1177" i="6"/>
  <c r="AI1177" i="6"/>
  <c r="AG1177" i="6"/>
  <c r="AH1178" i="6"/>
  <c r="AI1178" i="6"/>
  <c r="AG1178" i="6"/>
  <c r="AH1179" i="6"/>
  <c r="AI1179" i="6"/>
  <c r="AG1179" i="6"/>
  <c r="AH1180" i="6"/>
  <c r="AI1180" i="6"/>
  <c r="AG1180" i="6"/>
  <c r="AH1181" i="6"/>
  <c r="AI1181" i="6"/>
  <c r="AG1181" i="6"/>
  <c r="AH1182" i="6"/>
  <c r="AI1182" i="6"/>
  <c r="AG1182" i="6"/>
  <c r="AH1183" i="6"/>
  <c r="AI1183" i="6"/>
  <c r="AG1183" i="6"/>
  <c r="AH1184" i="6"/>
  <c r="AI1184" i="6"/>
  <c r="AG1184" i="6"/>
  <c r="AH1185" i="6"/>
  <c r="AI1185" i="6"/>
  <c r="AG1185" i="6"/>
  <c r="AH1186" i="6"/>
  <c r="AI1186" i="6"/>
  <c r="AG1186" i="6"/>
  <c r="AH1187" i="6"/>
  <c r="AI1187" i="6"/>
  <c r="AG1187" i="6"/>
  <c r="AH1188" i="6"/>
  <c r="AI1188" i="6"/>
  <c r="AG1188" i="6"/>
  <c r="AH1189" i="6"/>
  <c r="AI1189" i="6"/>
  <c r="AG1189" i="6"/>
  <c r="AH1190" i="6"/>
  <c r="AI1190" i="6"/>
  <c r="AG1190" i="6"/>
  <c r="AH1191" i="6"/>
  <c r="AI1191" i="6"/>
  <c r="AG1191" i="6"/>
  <c r="AH1192" i="6"/>
  <c r="AI1192" i="6"/>
  <c r="AG1192" i="6"/>
  <c r="AH1193" i="6"/>
  <c r="AI1193" i="6"/>
  <c r="AG1193" i="6"/>
  <c r="AH1194" i="6"/>
  <c r="AI1194" i="6"/>
  <c r="AG1194" i="6"/>
  <c r="AH1195" i="6"/>
  <c r="AI1195" i="6"/>
  <c r="AG1195" i="6"/>
  <c r="AH1196" i="6"/>
  <c r="AI1196" i="6"/>
  <c r="AG1196" i="6"/>
  <c r="AH1197" i="6"/>
  <c r="AI1197" i="6"/>
  <c r="AG1197" i="6"/>
  <c r="AH1198" i="6"/>
  <c r="AI1198" i="6"/>
  <c r="AG1198" i="6"/>
  <c r="AH1199" i="6"/>
  <c r="AI1199" i="6"/>
  <c r="AG1199" i="6"/>
  <c r="AH1200" i="6"/>
  <c r="AI1200" i="6"/>
  <c r="AG1200" i="6"/>
  <c r="AH1201" i="6"/>
  <c r="AI1201" i="6"/>
  <c r="AG1201" i="6"/>
  <c r="AH1202" i="6"/>
  <c r="AI1202" i="6"/>
  <c r="AG1202" i="6"/>
  <c r="AH1203" i="6"/>
  <c r="AI1203" i="6"/>
  <c r="AG1203" i="6"/>
  <c r="AH1204" i="6"/>
  <c r="AI1204" i="6"/>
  <c r="AG1204" i="6"/>
  <c r="AH1205" i="6"/>
  <c r="AI1205" i="6"/>
  <c r="AG1205" i="6"/>
  <c r="AH1206" i="6"/>
  <c r="AI1206" i="6"/>
  <c r="AG1206" i="6"/>
  <c r="AH1207" i="6"/>
  <c r="AI1207" i="6"/>
  <c r="AG1207" i="6"/>
  <c r="AH1208" i="6"/>
  <c r="AI1208" i="6"/>
  <c r="AG1208" i="6"/>
  <c r="AH1209" i="6"/>
  <c r="AI1209" i="6"/>
  <c r="AG1209" i="6"/>
  <c r="AH1210" i="6"/>
  <c r="AI1210" i="6"/>
  <c r="AG1210" i="6"/>
  <c r="AH1211" i="6"/>
  <c r="AI1211" i="6"/>
  <c r="AG1211" i="6"/>
  <c r="AH1212" i="6"/>
  <c r="AI1212" i="6"/>
  <c r="AG1212" i="6"/>
  <c r="AH1213" i="6"/>
  <c r="AI1213" i="6"/>
  <c r="AG1213" i="6"/>
  <c r="AH1214" i="6"/>
  <c r="AI1214" i="6"/>
  <c r="AG1214" i="6"/>
  <c r="AH1215" i="6"/>
  <c r="AI1215" i="6"/>
  <c r="AG1215" i="6"/>
  <c r="AH1216" i="6"/>
  <c r="AI1216" i="6"/>
  <c r="AG1216" i="6"/>
  <c r="AH1217" i="6"/>
  <c r="AI1217" i="6"/>
  <c r="AG1217" i="6"/>
  <c r="AH1218" i="6"/>
  <c r="AI1218" i="6"/>
  <c r="AG1218" i="6"/>
  <c r="AH1219" i="6"/>
  <c r="AI1219" i="6"/>
  <c r="AG1219" i="6"/>
  <c r="AH1220" i="6"/>
  <c r="AI1220" i="6"/>
  <c r="AG1220" i="6"/>
  <c r="AH1221" i="6"/>
  <c r="AI1221" i="6"/>
  <c r="AG1221" i="6"/>
  <c r="AH1222" i="6"/>
  <c r="AI1222" i="6"/>
  <c r="AG1222" i="6"/>
  <c r="AH1223" i="6"/>
  <c r="AI1223" i="6"/>
  <c r="AG1223" i="6"/>
  <c r="AH1224" i="6"/>
  <c r="AI1224" i="6"/>
  <c r="AG1224" i="6"/>
  <c r="AH1225" i="6"/>
  <c r="AI1225" i="6"/>
  <c r="AG1225" i="6"/>
  <c r="AH1226" i="6"/>
  <c r="AI1226" i="6"/>
  <c r="AG1226" i="6"/>
  <c r="AH1227" i="6"/>
  <c r="AI1227" i="6"/>
  <c r="AG1227" i="6"/>
  <c r="AH1228" i="6"/>
  <c r="AI1228" i="6"/>
  <c r="AG1228" i="6"/>
  <c r="AH1229" i="6"/>
  <c r="AI1229" i="6"/>
  <c r="AG1229" i="6"/>
  <c r="AH1230" i="6"/>
  <c r="AI1230" i="6"/>
  <c r="AG1230" i="6"/>
  <c r="AH1231" i="6"/>
  <c r="AI1231" i="6"/>
  <c r="AG1231" i="6"/>
  <c r="AH1232" i="6"/>
  <c r="AI1232" i="6"/>
  <c r="AG1232" i="6"/>
  <c r="AH1233" i="6"/>
  <c r="AI1233" i="6"/>
  <c r="AG1233" i="6"/>
  <c r="AH1234" i="6"/>
  <c r="AI1234" i="6"/>
  <c r="AG1234" i="6"/>
  <c r="AH1235" i="6"/>
  <c r="AI1235" i="6"/>
  <c r="AG1235" i="6"/>
  <c r="AH1236" i="6"/>
  <c r="AI1236" i="6"/>
  <c r="AG1236" i="6"/>
  <c r="AH1237" i="6"/>
  <c r="AI1237" i="6"/>
  <c r="AG1237" i="6"/>
  <c r="AH1238" i="6"/>
  <c r="AI1238" i="6"/>
  <c r="AG1238" i="6"/>
  <c r="AH1239" i="6"/>
  <c r="AI1239" i="6"/>
  <c r="AG1239" i="6"/>
  <c r="AH1240" i="6"/>
  <c r="AI1240" i="6"/>
  <c r="AG1240" i="6"/>
  <c r="AH1241" i="6"/>
  <c r="AI1241" i="6"/>
  <c r="AG1241" i="6"/>
  <c r="AH1242" i="6"/>
  <c r="AI1242" i="6"/>
  <c r="AG1242" i="6"/>
  <c r="AH1243" i="6"/>
  <c r="AI1243" i="6"/>
  <c r="AG1243" i="6"/>
  <c r="AH1244" i="6"/>
  <c r="AI1244" i="6"/>
  <c r="AG1244" i="6"/>
  <c r="AH1245" i="6"/>
  <c r="AI1245" i="6"/>
  <c r="AG1245" i="6"/>
  <c r="AH1246" i="6"/>
  <c r="AI1246" i="6"/>
  <c r="AG1246" i="6"/>
  <c r="AH1247" i="6"/>
  <c r="AI1247" i="6"/>
  <c r="AG1247" i="6"/>
  <c r="AH1248" i="6"/>
  <c r="AI1248" i="6"/>
  <c r="AG1248" i="6"/>
  <c r="AH1249" i="6"/>
  <c r="AI1249" i="6"/>
  <c r="AG1249" i="6"/>
  <c r="AH1250" i="6"/>
  <c r="AI1250" i="6"/>
  <c r="AG1250" i="6"/>
  <c r="AH1251" i="6"/>
  <c r="AI1251" i="6"/>
  <c r="AG1251" i="6"/>
  <c r="AH1252" i="6"/>
  <c r="AI1252" i="6"/>
  <c r="AG1252" i="6"/>
  <c r="AH1253" i="6"/>
  <c r="AI1253" i="6"/>
  <c r="AG1253" i="6"/>
  <c r="AH1254" i="6"/>
  <c r="AI1254" i="6"/>
  <c r="AG1254" i="6"/>
  <c r="AH1255" i="6"/>
  <c r="AI1255" i="6"/>
  <c r="AG1255" i="6"/>
  <c r="AH1256" i="6"/>
  <c r="AI1256" i="6"/>
  <c r="AG1256" i="6"/>
  <c r="AH1257" i="6"/>
  <c r="AI1257" i="6"/>
  <c r="AG1257" i="6"/>
  <c r="AH1258" i="6"/>
  <c r="AI1258" i="6"/>
  <c r="AG1258" i="6"/>
  <c r="AH1259" i="6"/>
  <c r="AI1259" i="6"/>
  <c r="AG1259" i="6"/>
  <c r="AH1260" i="6"/>
  <c r="AI1260" i="6"/>
  <c r="AG1260" i="6"/>
  <c r="AH1261" i="6"/>
  <c r="AI1261" i="6"/>
  <c r="AG1261" i="6"/>
  <c r="AH1262" i="6"/>
  <c r="AI1262" i="6"/>
  <c r="AG1262" i="6"/>
  <c r="AH1263" i="6"/>
  <c r="AI1263" i="6"/>
  <c r="AG1263" i="6"/>
  <c r="AH1264" i="6"/>
  <c r="AI1264" i="6"/>
  <c r="AG1264" i="6"/>
  <c r="AH1265" i="6"/>
  <c r="AI1265" i="6"/>
  <c r="AG1265" i="6"/>
  <c r="AH1266" i="6"/>
  <c r="AI1266" i="6"/>
  <c r="AG1266" i="6"/>
  <c r="AH1267" i="6"/>
  <c r="AI1267" i="6"/>
  <c r="AG1267" i="6"/>
  <c r="AH1268" i="6"/>
  <c r="AI1268" i="6"/>
  <c r="AG1268" i="6"/>
  <c r="AH1269" i="6"/>
  <c r="AI1269" i="6"/>
  <c r="AG1269" i="6"/>
  <c r="AH1270" i="6"/>
  <c r="AI1270" i="6"/>
  <c r="AG1270" i="6"/>
  <c r="AH1271" i="6"/>
  <c r="AI1271" i="6"/>
  <c r="AG1271" i="6"/>
  <c r="AH1272" i="6"/>
  <c r="AI1272" i="6"/>
  <c r="AG1272" i="6"/>
  <c r="AH1273" i="6"/>
  <c r="AI1273" i="6"/>
  <c r="AG1273" i="6"/>
  <c r="AH1274" i="6"/>
  <c r="AI1274" i="6"/>
  <c r="AG1274" i="6"/>
  <c r="AH1275" i="6"/>
  <c r="AI1275" i="6"/>
  <c r="AG1275" i="6"/>
  <c r="AH1276" i="6"/>
  <c r="AI1276" i="6"/>
  <c r="AG1276" i="6"/>
  <c r="AH1277" i="6"/>
  <c r="AI1277" i="6"/>
  <c r="AG1277" i="6"/>
  <c r="AH1278" i="6"/>
  <c r="AI1278" i="6"/>
  <c r="AG1278" i="6"/>
  <c r="AH1279" i="6"/>
  <c r="AI1279" i="6"/>
  <c r="AG1279" i="6"/>
  <c r="AH1280" i="6"/>
  <c r="AI1280" i="6"/>
  <c r="AG1280" i="6"/>
  <c r="AH1281" i="6"/>
  <c r="AI1281" i="6"/>
  <c r="AG1281" i="6"/>
  <c r="AH1282" i="6"/>
  <c r="AI1282" i="6"/>
  <c r="AG1282" i="6"/>
  <c r="AH1283" i="6"/>
  <c r="AI1283" i="6"/>
  <c r="AG1283" i="6"/>
  <c r="AH1284" i="6"/>
  <c r="AI1284" i="6"/>
  <c r="AG1284" i="6"/>
  <c r="AH1285" i="6"/>
  <c r="AI1285" i="6"/>
  <c r="AG1285" i="6"/>
  <c r="AH1286" i="6"/>
  <c r="AI1286" i="6"/>
  <c r="AG1286" i="6"/>
  <c r="AH1287" i="6"/>
  <c r="AI1287" i="6"/>
  <c r="AG1287" i="6"/>
  <c r="AH1288" i="6"/>
  <c r="AI1288" i="6"/>
  <c r="AG1288" i="6"/>
  <c r="AH1289" i="6"/>
  <c r="AI1289" i="6"/>
  <c r="AG1289" i="6"/>
  <c r="AH1290" i="6"/>
  <c r="AI1290" i="6"/>
  <c r="AG1290" i="6"/>
  <c r="AH1291" i="6"/>
  <c r="AI1291" i="6"/>
  <c r="AG1291" i="6"/>
  <c r="AH1292" i="6"/>
  <c r="AI1292" i="6"/>
  <c r="AG1292" i="6"/>
  <c r="AH1293" i="6"/>
  <c r="AI1293" i="6"/>
  <c r="AG1293" i="6"/>
  <c r="AH1294" i="6"/>
  <c r="AI1294" i="6"/>
  <c r="AG1294" i="6"/>
  <c r="AH1295" i="6"/>
  <c r="AI1295" i="6"/>
  <c r="AG1295" i="6"/>
  <c r="AH1296" i="6"/>
  <c r="AI1296" i="6"/>
  <c r="AG1296" i="6"/>
  <c r="AH1297" i="6"/>
  <c r="AI1297" i="6"/>
  <c r="AG1297" i="6"/>
  <c r="AH1298" i="6"/>
  <c r="AI1298" i="6"/>
  <c r="AG1298" i="6"/>
  <c r="AH1299" i="6"/>
  <c r="AI1299" i="6"/>
  <c r="AG1299" i="6"/>
  <c r="AH1300" i="6"/>
  <c r="AI1300" i="6"/>
  <c r="AG1300" i="6"/>
  <c r="AH1301" i="6"/>
  <c r="AI1301" i="6"/>
  <c r="AG1301" i="6"/>
  <c r="AH1302" i="6"/>
  <c r="AI1302" i="6"/>
  <c r="AG1302" i="6"/>
  <c r="AH1303" i="6"/>
  <c r="AI1303" i="6"/>
  <c r="AG1303" i="6"/>
  <c r="AH1304" i="6"/>
  <c r="AI1304" i="6"/>
  <c r="AG1304" i="6"/>
  <c r="AH1305" i="6"/>
  <c r="AI1305" i="6"/>
  <c r="AG1305" i="6"/>
  <c r="AH1306" i="6"/>
  <c r="AI1306" i="6"/>
  <c r="AG1306" i="6"/>
  <c r="AH1307" i="6"/>
  <c r="AI1307" i="6"/>
  <c r="AG1307" i="6"/>
  <c r="AH1308" i="6"/>
  <c r="AI1308" i="6"/>
  <c r="AG1308" i="6"/>
  <c r="AH1309" i="6"/>
  <c r="AI1309" i="6"/>
  <c r="AG1309" i="6"/>
  <c r="AH1310" i="6"/>
  <c r="AI1310" i="6"/>
  <c r="AG1310" i="6"/>
  <c r="AH1311" i="6"/>
  <c r="AI1311" i="6"/>
  <c r="AG1311" i="6"/>
  <c r="AH1312" i="6"/>
  <c r="AI1312" i="6"/>
  <c r="AG1312" i="6"/>
  <c r="AH1313" i="6"/>
  <c r="AI1313" i="6"/>
  <c r="AG1313" i="6"/>
  <c r="AH1314" i="6"/>
  <c r="AI1314" i="6"/>
  <c r="AG1314" i="6"/>
  <c r="AH1315" i="6"/>
  <c r="AI1315" i="6"/>
  <c r="AG1315" i="6"/>
  <c r="AH1316" i="6"/>
  <c r="AI1316" i="6"/>
  <c r="AG1316" i="6"/>
  <c r="AH1317" i="6"/>
  <c r="AI1317" i="6"/>
  <c r="AG1317" i="6"/>
  <c r="AH1318" i="6"/>
  <c r="AI1318" i="6"/>
  <c r="AG1318" i="6"/>
  <c r="AH1319" i="6"/>
  <c r="AI1319" i="6"/>
  <c r="AG1319" i="6"/>
  <c r="AH1320" i="6"/>
  <c r="AI1320" i="6"/>
  <c r="AG1320" i="6"/>
  <c r="AH1321" i="6"/>
  <c r="AI1321" i="6"/>
  <c r="AG1321" i="6"/>
  <c r="AH1322" i="6"/>
  <c r="AI1322" i="6"/>
  <c r="AG1322" i="6"/>
  <c r="AH1323" i="6"/>
  <c r="AI1323" i="6"/>
  <c r="AG1323" i="6"/>
  <c r="AH1324" i="6"/>
  <c r="AI1324" i="6"/>
  <c r="AG1324" i="6"/>
  <c r="AH1325" i="6"/>
  <c r="AI1325" i="6"/>
  <c r="AG1325" i="6"/>
  <c r="AH1326" i="6"/>
  <c r="AI1326" i="6"/>
  <c r="AG1326" i="6"/>
  <c r="AH1327" i="6"/>
  <c r="AI1327" i="6"/>
  <c r="AG1327" i="6"/>
  <c r="AH1328" i="6"/>
  <c r="AI1328" i="6"/>
  <c r="AG1328" i="6"/>
  <c r="AH1329" i="6"/>
  <c r="AI1329" i="6"/>
  <c r="AG1329" i="6"/>
  <c r="AH1330" i="6"/>
  <c r="AI1330" i="6"/>
  <c r="AG1330" i="6"/>
  <c r="AH1331" i="6"/>
  <c r="AI1331" i="6"/>
  <c r="AG1331" i="6"/>
  <c r="AH1332" i="6"/>
  <c r="AI1332" i="6"/>
  <c r="AG1332" i="6"/>
  <c r="AH1333" i="6"/>
  <c r="AI1333" i="6"/>
  <c r="AG1333" i="6"/>
  <c r="AH1334" i="6"/>
  <c r="AI1334" i="6"/>
  <c r="AG1334" i="6"/>
  <c r="AH1335" i="6"/>
  <c r="AI1335" i="6"/>
  <c r="AG1335" i="6"/>
  <c r="AH1336" i="6"/>
  <c r="AI1336" i="6"/>
  <c r="AG1336" i="6"/>
  <c r="AH1337" i="6"/>
  <c r="AI1337" i="6"/>
  <c r="AG1337" i="6"/>
  <c r="AH1338" i="6"/>
  <c r="AI1338" i="6"/>
  <c r="AG1338" i="6"/>
  <c r="AH1339" i="6"/>
  <c r="AI1339" i="6"/>
  <c r="AG1339" i="6"/>
  <c r="AH1340" i="6"/>
  <c r="AI1340" i="6"/>
  <c r="AG1340" i="6"/>
  <c r="AH1341" i="6"/>
  <c r="AI1341" i="6"/>
  <c r="AG1341" i="6"/>
  <c r="AH1342" i="6"/>
  <c r="AI1342" i="6"/>
  <c r="AG1342" i="6"/>
  <c r="AH1343" i="6"/>
  <c r="AI1343" i="6"/>
  <c r="AG1343" i="6"/>
  <c r="AH1344" i="6"/>
  <c r="AI1344" i="6"/>
  <c r="AG1344" i="6"/>
  <c r="AH1345" i="6"/>
  <c r="AI1345" i="6"/>
  <c r="AG1345" i="6"/>
  <c r="AH1346" i="6"/>
  <c r="AI1346" i="6"/>
  <c r="AG1346" i="6"/>
  <c r="AH1347" i="6"/>
  <c r="AI1347" i="6"/>
  <c r="AG1347" i="6"/>
  <c r="AH1348" i="6"/>
  <c r="AI1348" i="6"/>
  <c r="AG1348" i="6"/>
  <c r="AH1349" i="6"/>
  <c r="AI1349" i="6"/>
  <c r="AG1349" i="6"/>
  <c r="AH1350" i="6"/>
  <c r="AI1350" i="6"/>
  <c r="AG1350" i="6"/>
  <c r="AH1351" i="6"/>
  <c r="AI1351" i="6"/>
  <c r="AG1351" i="6"/>
  <c r="AH1352" i="6"/>
  <c r="AI1352" i="6"/>
  <c r="AG1352" i="6"/>
  <c r="AH1353" i="6"/>
  <c r="AI1353" i="6"/>
  <c r="AG1353" i="6"/>
  <c r="AH1354" i="6"/>
  <c r="AI1354" i="6"/>
  <c r="AG1354" i="6"/>
  <c r="AH1355" i="6"/>
  <c r="AI1355" i="6"/>
  <c r="AG1355" i="6"/>
  <c r="AH1356" i="6"/>
  <c r="AI1356" i="6"/>
  <c r="AG1356" i="6"/>
  <c r="AH1357" i="6"/>
  <c r="AI1357" i="6"/>
  <c r="AG1357" i="6"/>
  <c r="AH1358" i="6"/>
  <c r="AI1358" i="6"/>
  <c r="AG1358" i="6"/>
  <c r="AH1359" i="6"/>
  <c r="AI1359" i="6"/>
  <c r="AG1359" i="6"/>
  <c r="AH1360" i="6"/>
  <c r="AI1360" i="6"/>
  <c r="AG1360" i="6"/>
  <c r="AH1361" i="6"/>
  <c r="AI1361" i="6"/>
  <c r="AG1361" i="6"/>
  <c r="AH1362" i="6"/>
  <c r="AI1362" i="6"/>
  <c r="AG1362" i="6"/>
  <c r="AH1363" i="6"/>
  <c r="AI1363" i="6"/>
  <c r="AG1363" i="6"/>
  <c r="AH1364" i="6"/>
  <c r="AI1364" i="6"/>
  <c r="AG1364" i="6"/>
  <c r="AH1365" i="6"/>
  <c r="AI1365" i="6"/>
  <c r="AG1365" i="6"/>
  <c r="AH1366" i="6"/>
  <c r="AI1366" i="6"/>
  <c r="AG1366" i="6"/>
  <c r="AH1367" i="6"/>
  <c r="AI1367" i="6"/>
  <c r="AG1367" i="6"/>
  <c r="AH1368" i="6"/>
  <c r="AI1368" i="6"/>
  <c r="AG1368" i="6"/>
  <c r="AH1369" i="6"/>
  <c r="AI1369" i="6"/>
  <c r="AG1369" i="6"/>
  <c r="AH1370" i="6"/>
  <c r="AI1370" i="6"/>
  <c r="AG1370" i="6"/>
  <c r="AH1371" i="6"/>
  <c r="AI1371" i="6"/>
  <c r="AG1371" i="6"/>
  <c r="AH1372" i="6"/>
  <c r="AI1372" i="6"/>
  <c r="AG1372" i="6"/>
  <c r="AH1373" i="6"/>
  <c r="AI1373" i="6"/>
  <c r="AG1373" i="6"/>
  <c r="AH1374" i="6"/>
  <c r="AI1374" i="6"/>
  <c r="AG1374" i="6"/>
  <c r="AH1375" i="6"/>
  <c r="AI1375" i="6"/>
  <c r="AG1375" i="6"/>
  <c r="AH1376" i="6"/>
  <c r="AI1376" i="6"/>
  <c r="AG1376" i="6"/>
  <c r="AH1377" i="6"/>
  <c r="AI1377" i="6"/>
  <c r="AG1377" i="6"/>
  <c r="AH1378" i="6"/>
  <c r="AI1378" i="6"/>
  <c r="AG1378" i="6"/>
  <c r="AH1379" i="6"/>
  <c r="AI1379" i="6"/>
  <c r="AG1379" i="6"/>
  <c r="AH1380" i="6"/>
  <c r="AI1380" i="6"/>
  <c r="AG1380" i="6"/>
  <c r="AH1381" i="6"/>
  <c r="AI1381" i="6"/>
  <c r="AG1381" i="6"/>
  <c r="AH1382" i="6"/>
  <c r="AI1382" i="6"/>
  <c r="AG1382" i="6"/>
  <c r="AH1383" i="6"/>
  <c r="AI1383" i="6"/>
  <c r="AG1383" i="6"/>
  <c r="AH1384" i="6"/>
  <c r="AI1384" i="6"/>
  <c r="AG1384" i="6"/>
  <c r="AH1385" i="6"/>
  <c r="AI1385" i="6"/>
  <c r="AG1385" i="6"/>
  <c r="AH1386" i="6"/>
  <c r="AI1386" i="6"/>
  <c r="AG1386" i="6"/>
  <c r="AH1387" i="6"/>
  <c r="AI1387" i="6"/>
  <c r="AG1387" i="6"/>
  <c r="AH1388" i="6"/>
  <c r="AI1388" i="6"/>
  <c r="AG1388" i="6"/>
  <c r="AH1389" i="6"/>
  <c r="AI1389" i="6"/>
  <c r="AG1389" i="6"/>
  <c r="AH1390" i="6"/>
  <c r="AI1390" i="6"/>
  <c r="AG1390" i="6"/>
  <c r="AH1391" i="6"/>
  <c r="AI1391" i="6"/>
  <c r="AG1391" i="6"/>
  <c r="AH1392" i="6"/>
  <c r="AI1392" i="6"/>
  <c r="AG1392" i="6"/>
  <c r="AH1393" i="6"/>
  <c r="AI1393" i="6"/>
  <c r="AG1393" i="6"/>
  <c r="AH1394" i="6"/>
  <c r="AI1394" i="6"/>
  <c r="AG1394" i="6"/>
  <c r="AH1395" i="6"/>
  <c r="AI1395" i="6"/>
  <c r="AG1395" i="6"/>
  <c r="AH1396" i="6"/>
  <c r="AI1396" i="6"/>
  <c r="AG1396" i="6"/>
  <c r="AH1397" i="6"/>
  <c r="AI1397" i="6"/>
  <c r="AG1397" i="6"/>
  <c r="AH1398" i="6"/>
  <c r="AI1398" i="6"/>
  <c r="AG1398" i="6"/>
  <c r="AH1399" i="6"/>
  <c r="AI1399" i="6"/>
  <c r="AG1399" i="6"/>
  <c r="AH1400" i="6"/>
  <c r="AI1400" i="6"/>
  <c r="AG1400" i="6"/>
  <c r="AH1401" i="6"/>
  <c r="AI1401" i="6"/>
  <c r="AG1401" i="6"/>
  <c r="AH1402" i="6"/>
  <c r="AI1402" i="6"/>
  <c r="AG1402" i="6"/>
  <c r="AH1403" i="6"/>
  <c r="AI1403" i="6"/>
  <c r="AG1403" i="6"/>
  <c r="AH1404" i="6"/>
  <c r="AI1404" i="6"/>
  <c r="AG1404" i="6"/>
  <c r="AH1405" i="6"/>
  <c r="AI1405" i="6"/>
  <c r="AG1405" i="6"/>
  <c r="AH1406" i="6"/>
  <c r="AI1406" i="6"/>
  <c r="AG1406" i="6"/>
  <c r="AH1407" i="6"/>
  <c r="AI1407" i="6"/>
  <c r="AG1407" i="6"/>
  <c r="AH1408" i="6"/>
  <c r="AI1408" i="6"/>
  <c r="AG1408" i="6"/>
  <c r="AH1409" i="6"/>
  <c r="AI1409" i="6"/>
  <c r="AG1409" i="6"/>
  <c r="AH1410" i="6"/>
  <c r="AI1410" i="6"/>
  <c r="AG1410" i="6"/>
  <c r="AH1411" i="6"/>
  <c r="AI1411" i="6"/>
  <c r="AG1411" i="6"/>
  <c r="AH1412" i="6"/>
  <c r="AI1412" i="6"/>
  <c r="AG1412" i="6"/>
  <c r="AH1413" i="6"/>
  <c r="AI1413" i="6"/>
  <c r="AG1413" i="6"/>
  <c r="AH1414" i="6"/>
  <c r="AI1414" i="6"/>
  <c r="AG1414" i="6"/>
  <c r="AH1415" i="6"/>
  <c r="AI1415" i="6"/>
  <c r="AG1415" i="6"/>
  <c r="AH1416" i="6"/>
  <c r="AI1416" i="6"/>
  <c r="AG1416" i="6"/>
  <c r="AH1417" i="6"/>
  <c r="AI1417" i="6"/>
  <c r="AG1417" i="6"/>
  <c r="AH1418" i="6"/>
  <c r="AI1418" i="6"/>
  <c r="AG1418" i="6"/>
  <c r="AH1419" i="6"/>
  <c r="AI1419" i="6"/>
  <c r="AG1419" i="6"/>
  <c r="AH1420" i="6"/>
  <c r="AI1420" i="6"/>
  <c r="AG1420" i="6"/>
  <c r="AH1421" i="6"/>
  <c r="AI1421" i="6"/>
  <c r="AG1421" i="6"/>
  <c r="AH1422" i="6"/>
  <c r="AI1422" i="6"/>
  <c r="AG1422" i="6"/>
  <c r="AH1423" i="6"/>
  <c r="AI1423" i="6"/>
  <c r="AG1423" i="6"/>
  <c r="AH1424" i="6"/>
  <c r="AI1424" i="6"/>
  <c r="AG1424" i="6"/>
  <c r="AH1425" i="6"/>
  <c r="AI1425" i="6"/>
  <c r="AG1425" i="6"/>
  <c r="AH1426" i="6"/>
  <c r="AI1426" i="6"/>
  <c r="AG1426" i="6"/>
  <c r="AH1427" i="6"/>
  <c r="AI1427" i="6"/>
  <c r="AG1427" i="6"/>
  <c r="AH1428" i="6"/>
  <c r="AI1428" i="6"/>
  <c r="AG1428" i="6"/>
  <c r="AH1429" i="6"/>
  <c r="AI1429" i="6"/>
  <c r="AG1429" i="6"/>
  <c r="AH1430" i="6"/>
  <c r="AI1430" i="6"/>
  <c r="AG1430" i="6"/>
  <c r="AH1431" i="6"/>
  <c r="AI1431" i="6"/>
  <c r="AG1431" i="6"/>
  <c r="AH1432" i="6"/>
  <c r="AI1432" i="6"/>
  <c r="AG1432" i="6"/>
  <c r="AH1433" i="6"/>
  <c r="AI1433" i="6"/>
  <c r="AG1433" i="6"/>
  <c r="AH1434" i="6"/>
  <c r="AI1434" i="6"/>
  <c r="AG1434" i="6"/>
  <c r="AH1435" i="6"/>
  <c r="AI1435" i="6"/>
  <c r="AG1435" i="6"/>
  <c r="AH1436" i="6"/>
  <c r="AI1436" i="6"/>
  <c r="AG1436" i="6"/>
  <c r="AH1437" i="6"/>
  <c r="AI1437" i="6"/>
  <c r="AG1437" i="6"/>
  <c r="AH1438" i="6"/>
  <c r="AI1438" i="6"/>
  <c r="AG1438" i="6"/>
  <c r="AH1439" i="6"/>
  <c r="AI1439" i="6"/>
  <c r="AG1439" i="6"/>
  <c r="AH1440" i="6"/>
  <c r="AI1440" i="6"/>
  <c r="AG1440" i="6"/>
  <c r="AH1441" i="6"/>
  <c r="AI1441" i="6"/>
  <c r="AG1441" i="6"/>
  <c r="AH1442" i="6"/>
  <c r="AI1442" i="6"/>
  <c r="AG1442" i="6"/>
  <c r="AH1443" i="6"/>
  <c r="AI1443" i="6"/>
  <c r="AG1443" i="6"/>
  <c r="AH1444" i="6"/>
  <c r="AI1444" i="6"/>
  <c r="AG1444" i="6"/>
  <c r="AH1445" i="6"/>
  <c r="AI1445" i="6"/>
  <c r="AG1445" i="6"/>
  <c r="AH1446" i="6"/>
  <c r="AI1446" i="6"/>
  <c r="AG1446" i="6"/>
  <c r="AH1447" i="6"/>
  <c r="AI1447" i="6"/>
  <c r="AG1447" i="6"/>
  <c r="AH1448" i="6"/>
  <c r="AI1448" i="6"/>
  <c r="AG1448" i="6"/>
  <c r="AH1449" i="6"/>
  <c r="AI1449" i="6"/>
  <c r="AG1449" i="6"/>
  <c r="AH1450" i="6"/>
  <c r="AI1450" i="6"/>
  <c r="AG1450" i="6"/>
  <c r="AH1451" i="6"/>
  <c r="AI1451" i="6"/>
  <c r="AG1451" i="6"/>
  <c r="AH1452" i="6"/>
  <c r="AI1452" i="6"/>
  <c r="AG1452" i="6"/>
  <c r="AH1453" i="6"/>
  <c r="AI1453" i="6"/>
  <c r="AG1453" i="6"/>
  <c r="AH1454" i="6"/>
  <c r="AI1454" i="6"/>
  <c r="AG1454" i="6"/>
  <c r="AH1455" i="6"/>
  <c r="AI1455" i="6"/>
  <c r="AG1455" i="6"/>
  <c r="AH1456" i="6"/>
  <c r="AI1456" i="6"/>
  <c r="AG1456" i="6"/>
  <c r="AH1457" i="6"/>
  <c r="AI1457" i="6"/>
  <c r="AG1457" i="6"/>
  <c r="AH1458" i="6"/>
  <c r="AI1458" i="6"/>
  <c r="AG1458" i="6"/>
  <c r="AH1459" i="6"/>
  <c r="AI1459" i="6"/>
  <c r="AG1459" i="6"/>
  <c r="AH1460" i="6"/>
  <c r="AI1460" i="6"/>
  <c r="AG1460" i="6"/>
  <c r="AH1461" i="6"/>
  <c r="AI1461" i="6"/>
  <c r="AG1461" i="6"/>
  <c r="AH1462" i="6"/>
  <c r="AI1462" i="6"/>
  <c r="AG1462" i="6"/>
  <c r="AH1463" i="6"/>
  <c r="AI1463" i="6"/>
  <c r="AG1463" i="6"/>
  <c r="AH1464" i="6"/>
  <c r="AI1464" i="6"/>
  <c r="AG1464" i="6"/>
  <c r="AH1465" i="6"/>
  <c r="AI1465" i="6"/>
  <c r="AG1465" i="6"/>
  <c r="AH1466" i="6"/>
  <c r="AI1466" i="6"/>
  <c r="AG1466" i="6"/>
  <c r="AH1467" i="6"/>
  <c r="AI1467" i="6"/>
  <c r="AG1467" i="6"/>
  <c r="AH1468" i="6"/>
  <c r="AI1468" i="6"/>
  <c r="AG1468" i="6"/>
  <c r="AH1469" i="6"/>
  <c r="AI1469" i="6"/>
  <c r="AG1469" i="6"/>
  <c r="AH1470" i="6"/>
  <c r="AI1470" i="6"/>
  <c r="AG1470" i="6"/>
  <c r="AH1471" i="6"/>
  <c r="AI1471" i="6"/>
  <c r="AG1471" i="6"/>
  <c r="AH1472" i="6"/>
  <c r="AI1472" i="6"/>
  <c r="AG1472" i="6"/>
  <c r="AH1473" i="6"/>
  <c r="AI1473" i="6"/>
  <c r="AG1473" i="6"/>
  <c r="AH1474" i="6"/>
  <c r="AI1474" i="6"/>
  <c r="AG1474" i="6"/>
  <c r="AH1475" i="6"/>
  <c r="AI1475" i="6"/>
  <c r="AG1475" i="6"/>
  <c r="AH1476" i="6"/>
  <c r="AI1476" i="6"/>
  <c r="AG1476" i="6"/>
  <c r="AH1477" i="6"/>
  <c r="AI1477" i="6"/>
  <c r="AG1477" i="6"/>
  <c r="AH1478" i="6"/>
  <c r="AI1478" i="6"/>
  <c r="AG1478" i="6"/>
  <c r="AH1479" i="6"/>
  <c r="AI1479" i="6"/>
  <c r="AG1479" i="6"/>
  <c r="AH1480" i="6"/>
  <c r="AI1480" i="6"/>
  <c r="AG1480" i="6"/>
  <c r="AH1481" i="6"/>
  <c r="AI1481" i="6"/>
  <c r="AG1481" i="6"/>
  <c r="AH1482" i="6"/>
  <c r="AI1482" i="6"/>
  <c r="AG1482" i="6"/>
  <c r="AH1483" i="6"/>
  <c r="AI1483" i="6"/>
  <c r="AG1483" i="6"/>
  <c r="AH1484" i="6"/>
  <c r="AI1484" i="6"/>
  <c r="AG1484" i="6"/>
  <c r="AH1485" i="6"/>
  <c r="AI1485" i="6"/>
  <c r="AG1485" i="6"/>
  <c r="AH1486" i="6"/>
  <c r="AI1486" i="6"/>
  <c r="AG1486" i="6"/>
  <c r="AH1487" i="6"/>
  <c r="AI1487" i="6"/>
  <c r="AG1487" i="6"/>
  <c r="AH1488" i="6"/>
  <c r="AI1488" i="6"/>
  <c r="AG1488" i="6"/>
  <c r="AH1489" i="6"/>
  <c r="AI1489" i="6"/>
  <c r="AG1489" i="6"/>
  <c r="AH1490" i="6"/>
  <c r="AI1490" i="6"/>
  <c r="AG1490" i="6"/>
  <c r="AH1491" i="6"/>
  <c r="AI1491" i="6"/>
  <c r="AG1491" i="6"/>
  <c r="AH1492" i="6"/>
  <c r="AI1492" i="6"/>
  <c r="AG1492" i="6"/>
  <c r="AH1493" i="6"/>
  <c r="AI1493" i="6"/>
  <c r="AG1493" i="6"/>
  <c r="AH1494" i="6"/>
  <c r="AI1494" i="6"/>
  <c r="AG1494" i="6"/>
  <c r="AH1495" i="6"/>
  <c r="AI1495" i="6"/>
  <c r="AG1495" i="6"/>
  <c r="AH1496" i="6"/>
  <c r="AI1496" i="6"/>
  <c r="AG1496" i="6"/>
  <c r="AH1497" i="6"/>
  <c r="AI1497" i="6"/>
  <c r="AG1497" i="6"/>
  <c r="AH1498" i="6"/>
  <c r="AI1498" i="6"/>
  <c r="AG1498" i="6"/>
  <c r="AH1499" i="6"/>
  <c r="AI1499" i="6"/>
  <c r="AG1499" i="6"/>
  <c r="AH1500" i="6"/>
  <c r="AI1500" i="6"/>
  <c r="AG1500" i="6"/>
  <c r="AH1501" i="6"/>
  <c r="AI1501" i="6"/>
  <c r="AG1501" i="6"/>
  <c r="AH1502" i="6"/>
  <c r="AI1502" i="6"/>
  <c r="AG1502" i="6"/>
  <c r="AH1503" i="6"/>
  <c r="AI1503" i="6"/>
  <c r="AG1503" i="6"/>
  <c r="AH1504" i="6"/>
  <c r="AI1504" i="6"/>
  <c r="AG1504" i="6"/>
  <c r="AH1505" i="6"/>
  <c r="AI1505" i="6"/>
  <c r="AG1505" i="6"/>
  <c r="AH1506" i="6"/>
  <c r="AI1506" i="6"/>
  <c r="AG1506" i="6"/>
  <c r="AH1507" i="6"/>
  <c r="AI1507" i="6"/>
  <c r="AG1507" i="6"/>
  <c r="AH1508" i="6"/>
  <c r="AI1508" i="6"/>
  <c r="AG1508" i="6"/>
  <c r="AH1509" i="6"/>
  <c r="AI1509" i="6"/>
  <c r="AG1509" i="6"/>
  <c r="AH1510" i="6"/>
  <c r="AI1510" i="6"/>
  <c r="AG1510" i="6"/>
  <c r="AH1511" i="6"/>
  <c r="AI1511" i="6"/>
  <c r="AG1511" i="6"/>
  <c r="AH1512" i="6"/>
  <c r="AI1512" i="6"/>
  <c r="AG1512" i="6"/>
  <c r="AH1513" i="6"/>
  <c r="AI1513" i="6"/>
  <c r="AG1513" i="6"/>
  <c r="AH1514" i="6"/>
  <c r="AI1514" i="6"/>
  <c r="AG1514" i="6"/>
  <c r="AH1515" i="6"/>
  <c r="AI1515" i="6"/>
  <c r="AG1515" i="6"/>
  <c r="AH1516" i="6"/>
  <c r="AI1516" i="6"/>
  <c r="AG1516" i="6"/>
  <c r="AH1517" i="6"/>
  <c r="AI1517" i="6"/>
  <c r="AG1517" i="6"/>
  <c r="AH1518" i="6"/>
  <c r="AI1518" i="6"/>
  <c r="AG1518" i="6"/>
  <c r="AH1519" i="6"/>
  <c r="AI1519" i="6"/>
  <c r="AG1519" i="6"/>
  <c r="AH1520" i="6"/>
  <c r="AI1520" i="6"/>
  <c r="AG1520" i="6"/>
  <c r="AH1521" i="6"/>
  <c r="AI1521" i="6"/>
  <c r="AG1521" i="6"/>
  <c r="AH1522" i="6"/>
  <c r="AI1522" i="6"/>
  <c r="AG1522" i="6"/>
  <c r="AH1523" i="6"/>
  <c r="AI1523" i="6"/>
  <c r="AG1523" i="6"/>
  <c r="AH1524" i="6"/>
  <c r="AI1524" i="6"/>
  <c r="AG1524" i="6"/>
  <c r="AH1525" i="6"/>
  <c r="AI1525" i="6"/>
  <c r="AG1525" i="6"/>
  <c r="AH1526" i="6"/>
  <c r="AI1526" i="6"/>
  <c r="AG1526" i="6"/>
  <c r="AH1527" i="6"/>
  <c r="AI1527" i="6"/>
  <c r="AG1527" i="6"/>
  <c r="AH1528" i="6"/>
  <c r="AI1528" i="6"/>
  <c r="AG1528" i="6"/>
  <c r="AH1529" i="6"/>
  <c r="AI1529" i="6"/>
  <c r="AG1529" i="6"/>
  <c r="AH1530" i="6"/>
  <c r="AI1530" i="6"/>
  <c r="AG1530" i="6"/>
  <c r="AH1531" i="6"/>
  <c r="AI1531" i="6"/>
  <c r="AG1531" i="6"/>
  <c r="AH1532" i="6"/>
  <c r="AI1532" i="6"/>
  <c r="AG1532" i="6"/>
  <c r="AH1533" i="6"/>
  <c r="AI1533" i="6"/>
  <c r="AG1533" i="6"/>
  <c r="AH1534" i="6"/>
  <c r="AI1534" i="6"/>
  <c r="AG1534" i="6"/>
  <c r="AH1535" i="6"/>
  <c r="AI1535" i="6"/>
  <c r="AG1535" i="6"/>
  <c r="AH1536" i="6"/>
  <c r="AI1536" i="6"/>
  <c r="AG1536" i="6"/>
  <c r="AH1537" i="6"/>
  <c r="AI1537" i="6"/>
  <c r="AG1537" i="6"/>
  <c r="AH1538" i="6"/>
  <c r="AI1538" i="6"/>
  <c r="AG1538" i="6"/>
  <c r="AH1539" i="6"/>
  <c r="AI1539" i="6"/>
  <c r="AG1539" i="6"/>
  <c r="AH1540" i="6"/>
  <c r="AI1540" i="6"/>
  <c r="AG1540" i="6"/>
  <c r="AH1541" i="6"/>
  <c r="AI1541" i="6"/>
  <c r="AG1541" i="6"/>
  <c r="AH1542" i="6"/>
  <c r="AI1542" i="6"/>
  <c r="AG1542" i="6"/>
  <c r="AH1543" i="6"/>
  <c r="AI1543" i="6"/>
  <c r="AG1543" i="6"/>
  <c r="AH1544" i="6"/>
  <c r="AI1544" i="6"/>
  <c r="AG1544" i="6"/>
  <c r="AH1545" i="6"/>
  <c r="AI1545" i="6"/>
  <c r="AG1545" i="6"/>
  <c r="AH1546" i="6"/>
  <c r="AI1546" i="6"/>
  <c r="AG1546" i="6"/>
  <c r="AH1547" i="6"/>
  <c r="AI1547" i="6"/>
  <c r="AG1547" i="6"/>
  <c r="AH1548" i="6"/>
  <c r="AI1548" i="6"/>
  <c r="AG1548" i="6"/>
  <c r="AH1549" i="6"/>
  <c r="AI1549" i="6"/>
  <c r="AG1549" i="6"/>
  <c r="AH1550" i="6"/>
  <c r="AI1550" i="6"/>
  <c r="AG1550" i="6"/>
  <c r="AH1551" i="6"/>
  <c r="AI1551" i="6"/>
  <c r="AG1551" i="6"/>
  <c r="AH1552" i="6"/>
  <c r="AI1552" i="6"/>
  <c r="AG1552" i="6"/>
  <c r="AH1553" i="6"/>
  <c r="AI1553" i="6"/>
  <c r="AG1553" i="6"/>
  <c r="AH1554" i="6"/>
  <c r="AI1554" i="6"/>
  <c r="AG1554" i="6"/>
  <c r="AH1555" i="6"/>
  <c r="AI1555" i="6"/>
  <c r="AG1555" i="6"/>
  <c r="AH1556" i="6"/>
  <c r="AI1556" i="6"/>
  <c r="AG1556" i="6"/>
  <c r="AH1557" i="6"/>
  <c r="AI1557" i="6"/>
  <c r="AG1557" i="6"/>
  <c r="AH1558" i="6"/>
  <c r="AI1558" i="6"/>
  <c r="AG1558" i="6"/>
  <c r="AH1559" i="6"/>
  <c r="AI1559" i="6"/>
  <c r="AG1559" i="6"/>
  <c r="AH1560" i="6"/>
  <c r="AI1560" i="6"/>
  <c r="AG1560" i="6"/>
  <c r="AH1561" i="6"/>
  <c r="AI1561" i="6"/>
  <c r="AG1561" i="6"/>
  <c r="AH1562" i="6"/>
  <c r="AI1562" i="6"/>
  <c r="AG1562" i="6"/>
  <c r="AH1563" i="6"/>
  <c r="AI1563" i="6"/>
  <c r="AG1563" i="6"/>
  <c r="AH1564" i="6"/>
  <c r="AI1564" i="6"/>
  <c r="AG1564" i="6"/>
  <c r="AH1565" i="6"/>
  <c r="AI1565" i="6"/>
  <c r="AG1565" i="6"/>
  <c r="AH1566" i="6"/>
  <c r="AI1566" i="6"/>
  <c r="AG1566" i="6"/>
  <c r="AH1567" i="6"/>
  <c r="AI1567" i="6"/>
  <c r="AG1567" i="6"/>
  <c r="AH1568" i="6"/>
  <c r="AI1568" i="6"/>
  <c r="AG1568" i="6"/>
  <c r="AH1569" i="6"/>
  <c r="AI1569" i="6"/>
  <c r="AG1569" i="6"/>
  <c r="AH1570" i="6"/>
  <c r="AI1570" i="6"/>
  <c r="AG1570" i="6"/>
  <c r="AH1571" i="6"/>
  <c r="AI1571" i="6"/>
  <c r="AG1571" i="6"/>
  <c r="AH1572" i="6"/>
  <c r="AI1572" i="6"/>
  <c r="AG1572" i="6"/>
  <c r="AH1573" i="6"/>
  <c r="AI1573" i="6"/>
  <c r="AG1573" i="6"/>
  <c r="AH1574" i="6"/>
  <c r="AI1574" i="6"/>
  <c r="AG1574" i="6"/>
  <c r="AH1575" i="6"/>
  <c r="AI1575" i="6"/>
  <c r="AG1575" i="6"/>
  <c r="AH1576" i="6"/>
  <c r="AI1576" i="6"/>
  <c r="AG1576" i="6"/>
  <c r="AH1577" i="6"/>
  <c r="AI1577" i="6"/>
  <c r="AG1577" i="6"/>
  <c r="AH1578" i="6"/>
  <c r="AI1578" i="6"/>
  <c r="AG1578" i="6"/>
  <c r="AH1579" i="6"/>
  <c r="AI1579" i="6"/>
  <c r="AG1579" i="6"/>
  <c r="AH1580" i="6"/>
  <c r="AI1580" i="6"/>
  <c r="AG1580" i="6"/>
  <c r="AH1581" i="6"/>
  <c r="AI1581" i="6"/>
  <c r="AG1581" i="6"/>
  <c r="AH1582" i="6"/>
  <c r="AI1582" i="6"/>
  <c r="AG1582" i="6"/>
  <c r="AH1583" i="6"/>
  <c r="AI1583" i="6"/>
  <c r="AG1583" i="6"/>
  <c r="AH1584" i="6"/>
  <c r="AI1584" i="6"/>
  <c r="AG1584" i="6"/>
  <c r="AH1585" i="6"/>
  <c r="AI1585" i="6"/>
  <c r="AG1585" i="6"/>
  <c r="AH1586" i="6"/>
  <c r="AI1586" i="6"/>
  <c r="AG1586" i="6"/>
  <c r="AH1587" i="6"/>
  <c r="AI1587" i="6"/>
  <c r="AG1587" i="6"/>
  <c r="AH1588" i="6"/>
  <c r="AI1588" i="6"/>
  <c r="AG1588" i="6"/>
  <c r="AH1589" i="6"/>
  <c r="AI1589" i="6"/>
  <c r="AG1589" i="6"/>
  <c r="AH1590" i="6"/>
  <c r="AI1590" i="6"/>
  <c r="AG1590" i="6"/>
  <c r="AH1591" i="6"/>
  <c r="AI1591" i="6"/>
  <c r="AG1591" i="6"/>
  <c r="AH1592" i="6"/>
  <c r="AI1592" i="6"/>
  <c r="AG1592" i="6"/>
  <c r="AH1593" i="6"/>
  <c r="AI1593" i="6"/>
  <c r="AG1593" i="6"/>
  <c r="AH1594" i="6"/>
  <c r="AI1594" i="6"/>
  <c r="AG1594" i="6"/>
  <c r="AH1595" i="6"/>
  <c r="AI1595" i="6"/>
  <c r="AG1595" i="6"/>
  <c r="AH1596" i="6"/>
  <c r="AI1596" i="6"/>
  <c r="AG1596" i="6"/>
  <c r="AH1597" i="6"/>
  <c r="AI1597" i="6"/>
  <c r="AG1597" i="6"/>
  <c r="AH1598" i="6"/>
  <c r="AI1598" i="6"/>
  <c r="AG1598" i="6"/>
  <c r="AH1599" i="6"/>
  <c r="AI1599" i="6"/>
  <c r="AG1599" i="6"/>
  <c r="AH1600" i="6"/>
  <c r="AI1600" i="6"/>
  <c r="AG1600" i="6"/>
  <c r="AH1601" i="6"/>
  <c r="AI1601" i="6"/>
  <c r="AG1601" i="6"/>
  <c r="AH1602" i="6"/>
  <c r="AI1602" i="6"/>
  <c r="AG1602" i="6"/>
  <c r="AH1603" i="6"/>
  <c r="AI1603" i="6"/>
  <c r="AG1603" i="6"/>
  <c r="AH1604" i="6"/>
  <c r="AI1604" i="6"/>
  <c r="AG1604" i="6"/>
  <c r="AH1605" i="6"/>
  <c r="AI1605" i="6"/>
  <c r="AG1605" i="6"/>
  <c r="AH1606" i="6"/>
  <c r="AI1606" i="6"/>
  <c r="AG1606" i="6"/>
  <c r="AH1607" i="6"/>
  <c r="AI1607" i="6"/>
  <c r="AG1607" i="6"/>
  <c r="AH1608" i="6"/>
  <c r="AI1608" i="6"/>
  <c r="AG1608" i="6"/>
  <c r="AH1609" i="6"/>
  <c r="AI1609" i="6"/>
  <c r="AG1609" i="6"/>
  <c r="AH1610" i="6"/>
  <c r="AI1610" i="6"/>
  <c r="AG1610" i="6"/>
  <c r="AH1611" i="6"/>
  <c r="AI1611" i="6"/>
  <c r="AG1611" i="6"/>
  <c r="AH1612" i="6"/>
  <c r="AI1612" i="6"/>
  <c r="AG1612" i="6"/>
  <c r="AH1613" i="6"/>
  <c r="AI1613" i="6"/>
  <c r="AG1613" i="6"/>
  <c r="AH1614" i="6"/>
  <c r="AI1614" i="6"/>
  <c r="AG1614" i="6"/>
  <c r="AH1615" i="6"/>
  <c r="AI1615" i="6"/>
  <c r="AG1615" i="6"/>
  <c r="AH1616" i="6"/>
  <c r="AI1616" i="6"/>
  <c r="AG1616" i="6"/>
  <c r="AH1617" i="6"/>
  <c r="AI1617" i="6"/>
  <c r="AG1617" i="6"/>
  <c r="AH1618" i="6"/>
  <c r="AI1618" i="6"/>
  <c r="AG1618" i="6"/>
  <c r="AH1619" i="6"/>
  <c r="AI1619" i="6"/>
  <c r="AG1619" i="6"/>
  <c r="AH1620" i="6"/>
  <c r="AI1620" i="6"/>
  <c r="AG1620" i="6"/>
  <c r="AH1621" i="6"/>
  <c r="AI1621" i="6"/>
  <c r="AG1621" i="6"/>
  <c r="AH1622" i="6"/>
  <c r="AI1622" i="6"/>
  <c r="AG1622" i="6"/>
  <c r="AH1623" i="6"/>
  <c r="AI1623" i="6"/>
  <c r="AG1623" i="6"/>
  <c r="AH1624" i="6"/>
  <c r="AI1624" i="6"/>
  <c r="AG1624" i="6"/>
  <c r="AH1625" i="6"/>
  <c r="AI1625" i="6"/>
  <c r="AG1625" i="6"/>
  <c r="AH1626" i="6"/>
  <c r="AI1626" i="6"/>
  <c r="AG1626" i="6"/>
  <c r="AH1627" i="6"/>
  <c r="AI1627" i="6"/>
  <c r="AG1627" i="6"/>
  <c r="AH1628" i="6"/>
  <c r="AI1628" i="6"/>
  <c r="AG1628" i="6"/>
  <c r="AH1629" i="6"/>
  <c r="AI1629" i="6"/>
  <c r="AG1629" i="6"/>
  <c r="AH1630" i="6"/>
  <c r="AI1630" i="6"/>
  <c r="AG1630" i="6"/>
  <c r="AH1631" i="6"/>
  <c r="AI1631" i="6"/>
  <c r="AG1631" i="6"/>
  <c r="AH1632" i="6"/>
  <c r="AI1632" i="6"/>
  <c r="AG1632" i="6"/>
  <c r="AH1633" i="6"/>
  <c r="AI1633" i="6"/>
  <c r="AG1633" i="6"/>
  <c r="AH1634" i="6"/>
  <c r="AI1634" i="6"/>
  <c r="AG1634" i="6"/>
  <c r="AH1635" i="6"/>
  <c r="AI1635" i="6"/>
  <c r="AG1635" i="6"/>
  <c r="AH1636" i="6"/>
  <c r="AI1636" i="6"/>
  <c r="AG1636" i="6"/>
  <c r="AH1637" i="6"/>
  <c r="AI1637" i="6"/>
  <c r="AG1637" i="6"/>
  <c r="AH1638" i="6"/>
  <c r="AI1638" i="6"/>
  <c r="AG1638" i="6"/>
  <c r="AH1639" i="6"/>
  <c r="AI1639" i="6"/>
  <c r="AG1639" i="6"/>
  <c r="AH1640" i="6"/>
  <c r="AI1640" i="6"/>
  <c r="AG1640" i="6"/>
  <c r="AH1641" i="6"/>
  <c r="AI1641" i="6"/>
  <c r="AG1641" i="6"/>
  <c r="AH1642" i="6"/>
  <c r="AI1642" i="6"/>
  <c r="AG1642" i="6"/>
  <c r="AH1643" i="6"/>
  <c r="AI1643" i="6"/>
  <c r="AG1643" i="6"/>
  <c r="AH1644" i="6"/>
  <c r="AI1644" i="6"/>
  <c r="AG1644" i="6"/>
  <c r="AH1645" i="6"/>
  <c r="AI1645" i="6"/>
  <c r="AG1645" i="6"/>
  <c r="AH1646" i="6"/>
  <c r="AI1646" i="6"/>
  <c r="AG1646" i="6"/>
  <c r="AH1647" i="6"/>
  <c r="AI1647" i="6"/>
  <c r="AG1647" i="6"/>
  <c r="AH1648" i="6"/>
  <c r="AI1648" i="6"/>
  <c r="AG1648" i="6"/>
  <c r="AH1649" i="6"/>
  <c r="AI1649" i="6"/>
  <c r="AG1649" i="6"/>
  <c r="AH1650" i="6"/>
  <c r="AI1650" i="6"/>
  <c r="AG1650" i="6"/>
  <c r="AH1651" i="6"/>
  <c r="AI1651" i="6"/>
  <c r="AG1651" i="6"/>
  <c r="AH1652" i="6"/>
  <c r="AI1652" i="6"/>
  <c r="AG1652" i="6"/>
  <c r="AH1653" i="6"/>
  <c r="AI1653" i="6"/>
  <c r="AG1653" i="6"/>
  <c r="AH1654" i="6"/>
  <c r="AI1654" i="6"/>
  <c r="AG1654" i="6"/>
  <c r="AH1655" i="6"/>
  <c r="AI1655" i="6"/>
  <c r="AG1655" i="6"/>
  <c r="AH1656" i="6"/>
  <c r="AI1656" i="6"/>
  <c r="AG1656" i="6"/>
  <c r="AH1657" i="6"/>
  <c r="AI1657" i="6"/>
  <c r="AG1657" i="6"/>
  <c r="AH1658" i="6"/>
  <c r="AI1658" i="6"/>
  <c r="AG1658" i="6"/>
  <c r="AH1659" i="6"/>
  <c r="AI1659" i="6"/>
  <c r="AG1659" i="6"/>
  <c r="AH1660" i="6"/>
  <c r="AI1660" i="6"/>
  <c r="AG1660" i="6"/>
  <c r="AH1661" i="6"/>
  <c r="AI1661" i="6"/>
  <c r="AG1661" i="6"/>
  <c r="AH1662" i="6"/>
  <c r="AI1662" i="6"/>
  <c r="AG1662" i="6"/>
  <c r="AH1663" i="6"/>
  <c r="AI1663" i="6"/>
  <c r="AG1663" i="6"/>
  <c r="AH1664" i="6"/>
  <c r="AI1664" i="6"/>
  <c r="AG1664" i="6"/>
  <c r="AH1665" i="6"/>
  <c r="AI1665" i="6"/>
  <c r="AG1665" i="6"/>
  <c r="AH1666" i="6"/>
  <c r="AI1666" i="6"/>
  <c r="AG1666" i="6"/>
  <c r="AH1667" i="6"/>
  <c r="AI1667" i="6"/>
  <c r="AG1667" i="6"/>
  <c r="AH1668" i="6"/>
  <c r="AI1668" i="6"/>
  <c r="AG1668" i="6"/>
  <c r="AH1669" i="6"/>
  <c r="AI1669" i="6"/>
  <c r="AG1669" i="6"/>
  <c r="AH1670" i="6"/>
  <c r="AI1670" i="6"/>
  <c r="AG1670" i="6"/>
  <c r="AH1671" i="6"/>
  <c r="AI1671" i="6"/>
  <c r="AG1671" i="6"/>
  <c r="AH1672" i="6"/>
  <c r="AI1672" i="6"/>
  <c r="AG1672" i="6"/>
  <c r="AH1673" i="6"/>
  <c r="AI1673" i="6"/>
  <c r="AG1673" i="6"/>
  <c r="AH1674" i="6"/>
  <c r="AI1674" i="6"/>
  <c r="AG1674" i="6"/>
  <c r="AH1675" i="6"/>
  <c r="AI1675" i="6"/>
  <c r="AG1675" i="6"/>
  <c r="AH1676" i="6"/>
  <c r="AI1676" i="6"/>
  <c r="AG1676" i="6"/>
  <c r="AH1677" i="6"/>
  <c r="AI1677" i="6"/>
  <c r="AG1677" i="6"/>
  <c r="AH1678" i="6"/>
  <c r="AI1678" i="6"/>
  <c r="AG1678" i="6"/>
  <c r="AH1679" i="6"/>
  <c r="AI1679" i="6"/>
  <c r="AG1679" i="6"/>
  <c r="AH1680" i="6"/>
  <c r="AI1680" i="6"/>
  <c r="AG1680" i="6"/>
  <c r="AH1681" i="6"/>
  <c r="AI1681" i="6"/>
  <c r="AG1681" i="6"/>
  <c r="AH1682" i="6"/>
  <c r="AI1682" i="6"/>
  <c r="AG1682" i="6"/>
  <c r="AH1683" i="6"/>
  <c r="AI1683" i="6"/>
  <c r="AG1683" i="6"/>
  <c r="AH1684" i="6"/>
  <c r="AI1684" i="6"/>
  <c r="AG1684" i="6"/>
  <c r="AH1685" i="6"/>
  <c r="AI1685" i="6"/>
  <c r="AG1685" i="6"/>
  <c r="AH1686" i="6"/>
  <c r="AI1686" i="6"/>
  <c r="AG1686" i="6"/>
  <c r="AH1687" i="6"/>
  <c r="AI1687" i="6"/>
  <c r="AG1687" i="6"/>
  <c r="AH1688" i="6"/>
  <c r="AI1688" i="6"/>
  <c r="AG1688" i="6"/>
  <c r="AH1689" i="6"/>
  <c r="AI1689" i="6"/>
  <c r="AG1689" i="6"/>
  <c r="AH1690" i="6"/>
  <c r="AI1690" i="6"/>
  <c r="AG1690" i="6"/>
  <c r="AH1691" i="6"/>
  <c r="AI1691" i="6"/>
  <c r="AG1691" i="6"/>
  <c r="AH1692" i="6"/>
  <c r="AI1692" i="6"/>
  <c r="AG1692" i="6"/>
  <c r="AH1693" i="6"/>
  <c r="AI1693" i="6"/>
  <c r="AG1693" i="6"/>
  <c r="AH1694" i="6"/>
  <c r="AI1694" i="6"/>
  <c r="AG1694" i="6"/>
  <c r="AH1695" i="6"/>
  <c r="AI1695" i="6"/>
  <c r="AG1695" i="6"/>
  <c r="AH1696" i="6"/>
  <c r="AI1696" i="6"/>
  <c r="AG1696" i="6"/>
  <c r="AH1697" i="6"/>
  <c r="AI1697" i="6"/>
  <c r="AG1697" i="6"/>
  <c r="AH1698" i="6"/>
  <c r="AI1698" i="6"/>
  <c r="AG1698" i="6"/>
  <c r="AH1699" i="6"/>
  <c r="AI1699" i="6"/>
  <c r="AG1699" i="6"/>
  <c r="AH1700" i="6"/>
  <c r="AI1700" i="6"/>
  <c r="AG1700" i="6"/>
  <c r="AH1701" i="6"/>
  <c r="AI1701" i="6"/>
  <c r="AG1701" i="6"/>
  <c r="AH1702" i="6"/>
  <c r="AI1702" i="6"/>
  <c r="AG1702" i="6"/>
  <c r="AH1703" i="6"/>
  <c r="AI1703" i="6"/>
  <c r="AG1703" i="6"/>
  <c r="AH1704" i="6"/>
  <c r="AI1704" i="6"/>
  <c r="AG1704" i="6"/>
  <c r="AH1705" i="6"/>
  <c r="AI1705" i="6"/>
  <c r="AG1705" i="6"/>
  <c r="AH1706" i="6"/>
  <c r="AI1706" i="6"/>
  <c r="AG1706" i="6"/>
  <c r="AH1707" i="6"/>
  <c r="AI1707" i="6"/>
  <c r="AG1707" i="6"/>
  <c r="AH1708" i="6"/>
  <c r="AI1708" i="6"/>
  <c r="AG1708" i="6"/>
  <c r="AH1709" i="6"/>
  <c r="AI1709" i="6"/>
  <c r="AG1709" i="6"/>
  <c r="AH1710" i="6"/>
  <c r="AI1710" i="6"/>
  <c r="AG1710" i="6"/>
  <c r="AH1711" i="6"/>
  <c r="AI1711" i="6"/>
  <c r="AG1711" i="6"/>
  <c r="AH1712" i="6"/>
  <c r="AI1712" i="6"/>
  <c r="AG1712" i="6"/>
  <c r="AH1713" i="6"/>
  <c r="AI1713" i="6"/>
  <c r="AG1713" i="6"/>
  <c r="AH1714" i="6"/>
  <c r="AI1714" i="6"/>
  <c r="AG1714" i="6"/>
  <c r="AH1715" i="6"/>
  <c r="AI1715" i="6"/>
  <c r="AG1715" i="6"/>
  <c r="AH1716" i="6"/>
  <c r="AI1716" i="6"/>
  <c r="AG1716" i="6"/>
  <c r="AH1717" i="6"/>
  <c r="AI1717" i="6"/>
  <c r="AG1717" i="6"/>
  <c r="AH1718" i="6"/>
  <c r="AI1718" i="6"/>
  <c r="AG1718" i="6"/>
  <c r="AH1719" i="6"/>
  <c r="AI1719" i="6"/>
  <c r="AG1719" i="6"/>
  <c r="AH1720" i="6"/>
  <c r="AI1720" i="6"/>
  <c r="AG1720" i="6"/>
  <c r="AH1721" i="6"/>
  <c r="AI1721" i="6"/>
  <c r="AG1721" i="6"/>
  <c r="AH1722" i="6"/>
  <c r="AI1722" i="6"/>
  <c r="AG1722" i="6"/>
  <c r="AH1723" i="6"/>
  <c r="AI1723" i="6"/>
  <c r="AG1723" i="6"/>
  <c r="AH1724" i="6"/>
  <c r="AI1724" i="6"/>
  <c r="AG1724" i="6"/>
  <c r="AH1725" i="6"/>
  <c r="AI1725" i="6"/>
  <c r="AG1725" i="6"/>
  <c r="AH1726" i="6"/>
  <c r="AI1726" i="6"/>
  <c r="AG1726" i="6"/>
  <c r="AH1727" i="6"/>
  <c r="AI1727" i="6"/>
  <c r="AG1727" i="6"/>
  <c r="AH1728" i="6"/>
  <c r="AI1728" i="6"/>
  <c r="AG1728" i="6"/>
  <c r="AH1729" i="6"/>
  <c r="AI1729" i="6"/>
  <c r="AG1729" i="6"/>
  <c r="AH1730" i="6"/>
  <c r="AI1730" i="6"/>
  <c r="AG1730" i="6"/>
  <c r="AH1731" i="6"/>
  <c r="AI1731" i="6"/>
  <c r="AG1731" i="6"/>
  <c r="AH1732" i="6"/>
  <c r="AI1732" i="6"/>
  <c r="AG1732" i="6"/>
  <c r="AH1733" i="6"/>
  <c r="AI1733" i="6"/>
  <c r="AG1733" i="6"/>
  <c r="AH1734" i="6"/>
  <c r="AI1734" i="6"/>
  <c r="AG1734" i="6"/>
  <c r="AH1735" i="6"/>
  <c r="AI1735" i="6"/>
  <c r="AG1735" i="6"/>
  <c r="AH1736" i="6"/>
  <c r="AI1736" i="6"/>
  <c r="AG1736" i="6"/>
  <c r="AH1737" i="6"/>
  <c r="AI1737" i="6"/>
  <c r="AG1737" i="6"/>
  <c r="AH1738" i="6"/>
  <c r="AI1738" i="6"/>
  <c r="AG1738" i="6"/>
  <c r="AH1739" i="6"/>
  <c r="AI1739" i="6"/>
  <c r="AG1739" i="6"/>
  <c r="AH1740" i="6"/>
  <c r="AI1740" i="6"/>
  <c r="AG1740" i="6"/>
  <c r="AH1741" i="6"/>
  <c r="AI1741" i="6"/>
  <c r="AG1741" i="6"/>
  <c r="AH1742" i="6"/>
  <c r="AI1742" i="6"/>
  <c r="AG1742" i="6"/>
  <c r="AH1743" i="6"/>
  <c r="AI1743" i="6"/>
  <c r="AG1743" i="6"/>
  <c r="AH1744" i="6"/>
  <c r="AI1744" i="6"/>
  <c r="AG1744" i="6"/>
  <c r="AH1745" i="6"/>
  <c r="AI1745" i="6"/>
  <c r="AG1745" i="6"/>
  <c r="AH1746" i="6"/>
  <c r="AI1746" i="6"/>
  <c r="AG1746" i="6"/>
  <c r="AH1747" i="6"/>
  <c r="AI1747" i="6"/>
  <c r="AG1747" i="6"/>
  <c r="AH1748" i="6"/>
  <c r="AI1748" i="6"/>
  <c r="AG1748" i="6"/>
  <c r="AH1749" i="6"/>
  <c r="AI1749" i="6"/>
  <c r="AG1749" i="6"/>
  <c r="AH1750" i="6"/>
  <c r="AI1750" i="6"/>
  <c r="AG1750" i="6"/>
  <c r="AH1751" i="6"/>
  <c r="AI1751" i="6"/>
  <c r="AG1751" i="6"/>
  <c r="AH1752" i="6"/>
  <c r="AI1752" i="6"/>
  <c r="AG1752" i="6"/>
  <c r="AH1753" i="6"/>
  <c r="AI1753" i="6"/>
  <c r="AG1753" i="6"/>
  <c r="AH1754" i="6"/>
  <c r="AI1754" i="6"/>
  <c r="AG1754" i="6"/>
  <c r="AH1755" i="6"/>
  <c r="AI1755" i="6"/>
  <c r="AG1755" i="6"/>
  <c r="AH1756" i="6"/>
  <c r="AI1756" i="6"/>
  <c r="AG1756" i="6"/>
  <c r="AH1757" i="6"/>
  <c r="AI1757" i="6"/>
  <c r="AG1757" i="6"/>
  <c r="AH1758" i="6"/>
  <c r="AI1758" i="6"/>
  <c r="AG1758" i="6"/>
  <c r="AH1759" i="6"/>
  <c r="AI1759" i="6"/>
  <c r="AG1759" i="6"/>
  <c r="AH1760" i="6"/>
  <c r="AI1760" i="6"/>
  <c r="AG1760" i="6"/>
  <c r="AH1761" i="6"/>
  <c r="AI1761" i="6"/>
  <c r="AG1761" i="6"/>
  <c r="AH1762" i="6"/>
  <c r="AI1762" i="6"/>
  <c r="AG1762" i="6"/>
  <c r="AH1763" i="6"/>
  <c r="AI1763" i="6"/>
  <c r="AG1763" i="6"/>
  <c r="AH1764" i="6"/>
  <c r="AI1764" i="6"/>
  <c r="AG1764" i="6"/>
  <c r="AH1765" i="6"/>
  <c r="AI1765" i="6"/>
  <c r="AG1765" i="6"/>
  <c r="AH1766" i="6"/>
  <c r="AI1766" i="6"/>
  <c r="AG1766" i="6"/>
  <c r="AH1767" i="6"/>
  <c r="AI1767" i="6"/>
  <c r="AG1767" i="6"/>
  <c r="AH1768" i="6"/>
  <c r="AI1768" i="6"/>
  <c r="AG1768" i="6"/>
  <c r="AH1769" i="6"/>
  <c r="AI1769" i="6"/>
  <c r="AG1769" i="6"/>
  <c r="AH1770" i="6"/>
  <c r="AI1770" i="6"/>
  <c r="AG1770" i="6"/>
  <c r="AH1771" i="6"/>
  <c r="AI1771" i="6"/>
  <c r="AG1771" i="6"/>
  <c r="AH1772" i="6"/>
  <c r="AI1772" i="6"/>
  <c r="AG1772" i="6"/>
  <c r="AH1773" i="6"/>
  <c r="AI1773" i="6"/>
  <c r="AG1773" i="6"/>
  <c r="AH1774" i="6"/>
  <c r="AI1774" i="6"/>
  <c r="AG1774" i="6"/>
  <c r="AH1775" i="6"/>
  <c r="AI1775" i="6"/>
  <c r="AG1775" i="6"/>
  <c r="AH1776" i="6"/>
  <c r="AI1776" i="6"/>
  <c r="AG1776" i="6"/>
  <c r="AH1777" i="6"/>
  <c r="AI1777" i="6"/>
  <c r="AG1777" i="6"/>
  <c r="AH1778" i="6"/>
  <c r="AI1778" i="6"/>
  <c r="AG1778" i="6"/>
  <c r="AH1779" i="6"/>
  <c r="AI1779" i="6"/>
  <c r="AG1779" i="6"/>
  <c r="AH1780" i="6"/>
  <c r="AI1780" i="6"/>
  <c r="AG1780" i="6"/>
  <c r="AH1781" i="6"/>
  <c r="AI1781" i="6"/>
  <c r="AG1781" i="6"/>
  <c r="AH1782" i="6"/>
  <c r="AI1782" i="6"/>
  <c r="AG1782" i="6"/>
  <c r="AH1783" i="6"/>
  <c r="AI1783" i="6"/>
  <c r="AG1783" i="6"/>
  <c r="AH1784" i="6"/>
  <c r="AI1784" i="6"/>
  <c r="AG1784" i="6"/>
  <c r="AH1785" i="6"/>
  <c r="AI1785" i="6"/>
  <c r="AG1785" i="6"/>
  <c r="AH1786" i="6"/>
  <c r="AI1786" i="6"/>
  <c r="AG1786" i="6"/>
  <c r="AH1787" i="6"/>
  <c r="AI1787" i="6"/>
  <c r="AG1787" i="6"/>
  <c r="AH1788" i="6"/>
  <c r="AI1788" i="6"/>
  <c r="AG1788" i="6"/>
  <c r="AH1789" i="6"/>
  <c r="AI1789" i="6"/>
  <c r="AG1789" i="6"/>
  <c r="AH1790" i="6"/>
  <c r="AI1790" i="6"/>
  <c r="AG1790" i="6"/>
  <c r="AH1791" i="6"/>
  <c r="AI1791" i="6"/>
  <c r="AG1791" i="6"/>
  <c r="AH1792" i="6"/>
  <c r="AI1792" i="6"/>
  <c r="AG1792" i="6"/>
  <c r="AH1793" i="6"/>
  <c r="AI1793" i="6"/>
  <c r="AG1793" i="6"/>
  <c r="AH1794" i="6"/>
  <c r="AI1794" i="6"/>
  <c r="AG1794" i="6"/>
  <c r="AH1795" i="6"/>
  <c r="AI1795" i="6"/>
  <c r="AG1795" i="6"/>
  <c r="AH1796" i="6"/>
  <c r="AI1796" i="6"/>
  <c r="AG1796" i="6"/>
  <c r="AH1797" i="6"/>
  <c r="AI1797" i="6"/>
  <c r="AG1797" i="6"/>
  <c r="AH1798" i="6"/>
  <c r="AI1798" i="6"/>
  <c r="AG1798" i="6"/>
  <c r="AH1799" i="6"/>
  <c r="AI1799" i="6"/>
  <c r="AG1799" i="6"/>
  <c r="AH1800" i="6"/>
  <c r="AI1800" i="6"/>
  <c r="AG1800" i="6"/>
  <c r="AH1801" i="6"/>
  <c r="AI1801" i="6"/>
  <c r="AG1801" i="6"/>
  <c r="AH1802" i="6"/>
  <c r="AI1802" i="6"/>
  <c r="AG1802" i="6"/>
  <c r="AH1803" i="6"/>
  <c r="AI1803" i="6"/>
  <c r="AG1803" i="6"/>
  <c r="AH1804" i="6"/>
  <c r="AI1804" i="6"/>
  <c r="AG1804" i="6"/>
  <c r="AH1805" i="6"/>
  <c r="AI1805" i="6"/>
  <c r="AG1805" i="6"/>
  <c r="AH1806" i="6"/>
  <c r="AI1806" i="6"/>
  <c r="AG1806" i="6"/>
  <c r="AH1807" i="6"/>
  <c r="AI1807" i="6"/>
  <c r="AG1807" i="6"/>
  <c r="AH1808" i="6"/>
  <c r="AI1808" i="6"/>
  <c r="AG1808" i="6"/>
  <c r="AH1809" i="6"/>
  <c r="AI1809" i="6"/>
  <c r="AG1809" i="6"/>
  <c r="AH1810" i="6"/>
  <c r="AI1810" i="6"/>
  <c r="AG1810" i="6"/>
  <c r="AH1811" i="6"/>
  <c r="AI1811" i="6"/>
  <c r="AG1811" i="6"/>
  <c r="AH1812" i="6"/>
  <c r="AI1812" i="6"/>
  <c r="AG1812" i="6"/>
  <c r="AH1813" i="6"/>
  <c r="AI1813" i="6"/>
  <c r="AG1813" i="6"/>
  <c r="AH1814" i="6"/>
  <c r="AI1814" i="6"/>
  <c r="AG1814" i="6"/>
  <c r="AH1815" i="6"/>
  <c r="AI1815" i="6"/>
  <c r="AG1815" i="6"/>
  <c r="AH1816" i="6"/>
  <c r="AI1816" i="6"/>
  <c r="AG1816" i="6"/>
  <c r="AH1817" i="6"/>
  <c r="AI1817" i="6"/>
  <c r="AG1817" i="6"/>
  <c r="AH1818" i="6"/>
  <c r="AI1818" i="6"/>
  <c r="AG1818" i="6"/>
  <c r="AH1819" i="6"/>
  <c r="AI1819" i="6"/>
  <c r="AG1819" i="6"/>
  <c r="AH1820" i="6"/>
  <c r="AI1820" i="6"/>
  <c r="AG1820" i="6"/>
  <c r="AH1821" i="6"/>
  <c r="AI1821" i="6"/>
  <c r="AG1821" i="6"/>
  <c r="AH1822" i="6"/>
  <c r="AI1822" i="6"/>
  <c r="AG1822" i="6"/>
  <c r="AH1823" i="6"/>
  <c r="AI1823" i="6"/>
  <c r="AG1823" i="6"/>
  <c r="AH1824" i="6"/>
  <c r="AI1824" i="6"/>
  <c r="AG1824" i="6"/>
  <c r="AH1825" i="6"/>
  <c r="AI1825" i="6"/>
  <c r="AG1825" i="6"/>
  <c r="AH1826" i="6"/>
  <c r="AI1826" i="6"/>
  <c r="AG1826" i="6"/>
  <c r="AH1827" i="6"/>
  <c r="AI1827" i="6"/>
  <c r="AG1827" i="6"/>
  <c r="AH1828" i="6"/>
  <c r="AI1828" i="6"/>
  <c r="AG1828" i="6"/>
  <c r="AH1829" i="6"/>
  <c r="AI1829" i="6"/>
  <c r="AG1829" i="6"/>
  <c r="AH1830" i="6"/>
  <c r="AI1830" i="6"/>
  <c r="AG1830" i="6"/>
  <c r="AH1831" i="6"/>
  <c r="AI1831" i="6"/>
  <c r="AG1831" i="6"/>
  <c r="AH1832" i="6"/>
  <c r="AI1832" i="6"/>
  <c r="AG1832" i="6"/>
  <c r="AH1833" i="6"/>
  <c r="AI1833" i="6"/>
  <c r="AG1833" i="6"/>
  <c r="AH1834" i="6"/>
  <c r="AI1834" i="6"/>
  <c r="AG1834" i="6"/>
  <c r="AH1835" i="6"/>
  <c r="AI1835" i="6"/>
  <c r="AG1835" i="6"/>
  <c r="AH1836" i="6"/>
  <c r="AI1836" i="6"/>
  <c r="AG1836" i="6"/>
  <c r="AH1837" i="6"/>
  <c r="AI1837" i="6"/>
  <c r="AG1837" i="6"/>
  <c r="AH1838" i="6"/>
  <c r="AI1838" i="6"/>
  <c r="AG1838" i="6"/>
  <c r="AH1839" i="6"/>
  <c r="AI1839" i="6"/>
  <c r="AG1839" i="6"/>
  <c r="AH1840" i="6"/>
  <c r="AI1840" i="6"/>
  <c r="AG1840" i="6"/>
  <c r="AH1841" i="6"/>
  <c r="AI1841" i="6"/>
  <c r="AG1841" i="6"/>
  <c r="AH1842" i="6"/>
  <c r="AI1842" i="6"/>
  <c r="AG1842" i="6"/>
  <c r="AH1843" i="6"/>
  <c r="AI1843" i="6"/>
  <c r="AG1843" i="6"/>
  <c r="AH1844" i="6"/>
  <c r="AI1844" i="6"/>
  <c r="AG1844" i="6"/>
  <c r="AH1845" i="6"/>
  <c r="AI1845" i="6"/>
  <c r="AG1845" i="6"/>
  <c r="AH1846" i="6"/>
  <c r="AI1846" i="6"/>
  <c r="AG1846" i="6"/>
  <c r="AH1847" i="6"/>
  <c r="AI1847" i="6"/>
  <c r="AG1847" i="6"/>
  <c r="AH1848" i="6"/>
  <c r="AI1848" i="6"/>
  <c r="AG1848" i="6"/>
  <c r="AH1849" i="6"/>
  <c r="AI1849" i="6"/>
  <c r="AG1849" i="6"/>
  <c r="AH1850" i="6"/>
  <c r="AI1850" i="6"/>
  <c r="AG1850" i="6"/>
  <c r="AH1851" i="6"/>
  <c r="AI1851" i="6"/>
  <c r="AG1851" i="6"/>
  <c r="AH1852" i="6"/>
  <c r="AI1852" i="6"/>
  <c r="AG1852" i="6"/>
  <c r="AH1853" i="6"/>
  <c r="AI1853" i="6"/>
  <c r="AG1853" i="6"/>
  <c r="AH1854" i="6"/>
  <c r="AI1854" i="6"/>
  <c r="AG1854" i="6"/>
  <c r="AH1855" i="6"/>
  <c r="AI1855" i="6"/>
  <c r="AG1855" i="6"/>
  <c r="AH1856" i="6"/>
  <c r="AI1856" i="6"/>
  <c r="AG1856" i="6"/>
  <c r="AH1857" i="6"/>
  <c r="AI1857" i="6"/>
  <c r="AG1857" i="6"/>
  <c r="AH1858" i="6"/>
  <c r="AI1858" i="6"/>
  <c r="AG1858" i="6"/>
  <c r="AH1859" i="6"/>
  <c r="AI1859" i="6"/>
  <c r="AG1859" i="6"/>
  <c r="AH1860" i="6"/>
  <c r="AI1860" i="6"/>
  <c r="AG1860" i="6"/>
  <c r="AH1861" i="6"/>
  <c r="AI1861" i="6"/>
  <c r="AG1861" i="6"/>
  <c r="AH1862" i="6"/>
  <c r="AI1862" i="6"/>
  <c r="AG1862" i="6"/>
  <c r="AH1863" i="6"/>
  <c r="AI1863" i="6"/>
  <c r="AG1863" i="6"/>
  <c r="AH1864" i="6"/>
  <c r="AI1864" i="6"/>
  <c r="AG1864" i="6"/>
  <c r="AH1865" i="6"/>
  <c r="AI1865" i="6"/>
  <c r="AG1865" i="6"/>
  <c r="AH1866" i="6"/>
  <c r="AI1866" i="6"/>
  <c r="AG1866" i="6"/>
  <c r="AH1867" i="6"/>
  <c r="AI1867" i="6"/>
  <c r="AG1867" i="6"/>
  <c r="AH1868" i="6"/>
  <c r="AI1868" i="6"/>
  <c r="AG1868" i="6"/>
  <c r="AH1869" i="6"/>
  <c r="AI1869" i="6"/>
  <c r="AG1869" i="6"/>
  <c r="AH1870" i="6"/>
  <c r="AI1870" i="6"/>
  <c r="AG1870" i="6"/>
  <c r="AH1871" i="6"/>
  <c r="AI1871" i="6"/>
  <c r="AG1871" i="6"/>
  <c r="AH1872" i="6"/>
  <c r="AI1872" i="6"/>
  <c r="AG1872" i="6"/>
  <c r="AH1873" i="6"/>
  <c r="AI1873" i="6"/>
  <c r="AG1873" i="6"/>
  <c r="AH1874" i="6"/>
  <c r="AI1874" i="6"/>
  <c r="AG1874" i="6"/>
  <c r="AH1875" i="6"/>
  <c r="AI1875" i="6"/>
  <c r="AG1875" i="6"/>
  <c r="AH1876" i="6"/>
  <c r="AI1876" i="6"/>
  <c r="AG1876" i="6"/>
  <c r="AH1877" i="6"/>
  <c r="AI1877" i="6"/>
  <c r="AG1877" i="6"/>
  <c r="AH1878" i="6"/>
  <c r="AI1878" i="6"/>
  <c r="AG1878" i="6"/>
  <c r="AH1879" i="6"/>
  <c r="AI1879" i="6"/>
  <c r="AG1879" i="6"/>
  <c r="AH1880" i="6"/>
  <c r="AI1880" i="6"/>
  <c r="AG1880" i="6"/>
  <c r="AH1881" i="6"/>
  <c r="AI1881" i="6"/>
  <c r="AG1881" i="6"/>
  <c r="AH1882" i="6"/>
  <c r="AI1882" i="6"/>
  <c r="AG1882" i="6"/>
  <c r="AH1883" i="6"/>
  <c r="AI1883" i="6"/>
  <c r="AG1883" i="6"/>
  <c r="AH1884" i="6"/>
  <c r="AI1884" i="6"/>
  <c r="AG1884" i="6"/>
  <c r="AH1885" i="6"/>
  <c r="AI1885" i="6"/>
  <c r="AG1885" i="6"/>
  <c r="AH1886" i="6"/>
  <c r="AI1886" i="6"/>
  <c r="AG1886" i="6"/>
  <c r="AH1887" i="6"/>
  <c r="AI1887" i="6"/>
  <c r="AG1887" i="6"/>
  <c r="AH1888" i="6"/>
  <c r="AI1888" i="6"/>
  <c r="AG1888" i="6"/>
  <c r="AH1889" i="6"/>
  <c r="AI1889" i="6"/>
  <c r="AG1889" i="6"/>
  <c r="AH1890" i="6"/>
  <c r="AI1890" i="6"/>
  <c r="AG1890" i="6"/>
  <c r="AH1891" i="6"/>
  <c r="AI1891" i="6"/>
  <c r="AG1891" i="6"/>
  <c r="AH1892" i="6"/>
  <c r="AI1892" i="6"/>
  <c r="AG1892" i="6"/>
  <c r="AH1893" i="6"/>
  <c r="AI1893" i="6"/>
  <c r="AG1893" i="6"/>
  <c r="AH1894" i="6"/>
  <c r="AI1894" i="6"/>
  <c r="AG1894" i="6"/>
  <c r="AH1895" i="6"/>
  <c r="AI1895" i="6"/>
  <c r="AG1895" i="6"/>
  <c r="AH1896" i="6"/>
  <c r="AI1896" i="6"/>
  <c r="AG1896" i="6"/>
  <c r="AH1897" i="6"/>
  <c r="AI1897" i="6"/>
  <c r="AG1897" i="6"/>
  <c r="AH1898" i="6"/>
  <c r="AI1898" i="6"/>
  <c r="AG1898" i="6"/>
  <c r="AH1899" i="6"/>
  <c r="AI1899" i="6"/>
  <c r="AG1899" i="6"/>
  <c r="AH1900" i="6"/>
  <c r="AI1900" i="6"/>
  <c r="AG1900" i="6"/>
  <c r="AH1901" i="6"/>
  <c r="AI1901" i="6"/>
  <c r="AG1901" i="6"/>
  <c r="AH1902" i="6"/>
  <c r="AI1902" i="6"/>
  <c r="AG1902" i="6"/>
  <c r="AH1903" i="6"/>
  <c r="AI1903" i="6"/>
  <c r="AG1903" i="6"/>
  <c r="AH1904" i="6"/>
  <c r="AI1904" i="6"/>
  <c r="AG1904" i="6"/>
  <c r="AH1905" i="6"/>
  <c r="AI1905" i="6"/>
  <c r="AG1905" i="6"/>
  <c r="AH1906" i="6"/>
  <c r="AI1906" i="6"/>
  <c r="AG1906" i="6"/>
  <c r="AH1907" i="6"/>
  <c r="AI1907" i="6"/>
  <c r="AG1907" i="6"/>
  <c r="AH1908" i="6"/>
  <c r="AI1908" i="6"/>
  <c r="AG1908" i="6"/>
  <c r="AH1909" i="6"/>
  <c r="AI1909" i="6"/>
  <c r="AG1909" i="6"/>
  <c r="AH1910" i="6"/>
  <c r="AI1910" i="6"/>
  <c r="AG1910" i="6"/>
  <c r="AH1911" i="6"/>
  <c r="AI1911" i="6"/>
  <c r="AG1911" i="6"/>
  <c r="AH1912" i="6"/>
  <c r="AI1912" i="6"/>
  <c r="AG1912" i="6"/>
  <c r="AH1913" i="6"/>
  <c r="AI1913" i="6"/>
  <c r="AG1913" i="6"/>
  <c r="AH1914" i="6"/>
  <c r="AI1914" i="6"/>
  <c r="AG1914" i="6"/>
  <c r="AH1915" i="6"/>
  <c r="AI1915" i="6"/>
  <c r="AG1915" i="6"/>
  <c r="AH1916" i="6"/>
  <c r="AI1916" i="6"/>
  <c r="AG1916" i="6"/>
  <c r="AH1917" i="6"/>
  <c r="AI1917" i="6"/>
  <c r="AG1917" i="6"/>
  <c r="AH1918" i="6"/>
  <c r="AI1918" i="6"/>
  <c r="AG1918" i="6"/>
  <c r="AH1919" i="6"/>
  <c r="AI1919" i="6"/>
  <c r="AG1919" i="6"/>
  <c r="AH1920" i="6"/>
  <c r="AI1920" i="6"/>
  <c r="AG1920" i="6"/>
  <c r="AH1921" i="6"/>
  <c r="AI1921" i="6"/>
  <c r="AG1921" i="6"/>
  <c r="AH1922" i="6"/>
  <c r="AI1922" i="6"/>
  <c r="AG1922" i="6"/>
  <c r="AH1923" i="6"/>
  <c r="AI1923" i="6"/>
  <c r="AG1923" i="6"/>
  <c r="AH1924" i="6"/>
  <c r="AI1924" i="6"/>
  <c r="AG1924" i="6"/>
  <c r="AH1925" i="6"/>
  <c r="AI1925" i="6"/>
  <c r="AG1925" i="6"/>
  <c r="AH1926" i="6"/>
  <c r="AI1926" i="6"/>
  <c r="AG1926" i="6"/>
  <c r="AH1927" i="6"/>
  <c r="AI1927" i="6"/>
  <c r="AG1927" i="6"/>
  <c r="AH1928" i="6"/>
  <c r="AI1928" i="6"/>
  <c r="AG1928" i="6"/>
  <c r="AH1929" i="6"/>
  <c r="AI1929" i="6"/>
  <c r="AG1929" i="6"/>
  <c r="AH1930" i="6"/>
  <c r="AI1930" i="6"/>
  <c r="AG1930" i="6"/>
  <c r="AH1931" i="6"/>
  <c r="AI1931" i="6"/>
  <c r="AG1931" i="6"/>
  <c r="AH1932" i="6"/>
  <c r="AI1932" i="6"/>
  <c r="AG1932" i="6"/>
  <c r="AH1933" i="6"/>
  <c r="AI1933" i="6"/>
  <c r="AG1933" i="6"/>
  <c r="AH1934" i="6"/>
  <c r="AI1934" i="6"/>
  <c r="AG1934" i="6"/>
  <c r="AH1935" i="6"/>
  <c r="AI1935" i="6"/>
  <c r="AG1935" i="6"/>
  <c r="AH1936" i="6"/>
  <c r="AI1936" i="6"/>
  <c r="AG1936" i="6"/>
  <c r="AH1937" i="6"/>
  <c r="AI1937" i="6"/>
  <c r="AG1937" i="6"/>
  <c r="AH1938" i="6"/>
  <c r="AI1938" i="6"/>
  <c r="AG1938" i="6"/>
  <c r="AH1939" i="6"/>
  <c r="AI1939" i="6"/>
  <c r="AG1939" i="6"/>
  <c r="AH1940" i="6"/>
  <c r="AI1940" i="6"/>
  <c r="AG1940" i="6"/>
  <c r="AH1941" i="6"/>
  <c r="AI1941" i="6"/>
  <c r="AG1941" i="6"/>
  <c r="AH1942" i="6"/>
  <c r="AI1942" i="6"/>
  <c r="AG1942" i="6"/>
  <c r="AH1943" i="6"/>
  <c r="AI1943" i="6"/>
  <c r="AG1943" i="6"/>
  <c r="AH1944" i="6"/>
  <c r="AI1944" i="6"/>
  <c r="AG1944" i="6"/>
  <c r="AH1945" i="6"/>
  <c r="AI1945" i="6"/>
  <c r="AG1945" i="6"/>
  <c r="AH1946" i="6"/>
  <c r="AI1946" i="6"/>
  <c r="AG1946" i="6"/>
  <c r="AH1947" i="6"/>
  <c r="AI1947" i="6"/>
  <c r="AG1947" i="6"/>
  <c r="AH1948" i="6"/>
  <c r="AI1948" i="6"/>
  <c r="AG1948" i="6"/>
  <c r="AH1949" i="6"/>
  <c r="AI1949" i="6"/>
  <c r="AG1949" i="6"/>
  <c r="AH1950" i="6"/>
  <c r="AI1950" i="6"/>
  <c r="AG1950" i="6"/>
  <c r="AH1951" i="6"/>
  <c r="AI1951" i="6"/>
  <c r="AG1951" i="6"/>
  <c r="AH1952" i="6"/>
  <c r="AI1952" i="6"/>
  <c r="AG1952" i="6"/>
  <c r="AH1953" i="6"/>
  <c r="AI1953" i="6"/>
  <c r="AG1953" i="6"/>
  <c r="AH1954" i="6"/>
  <c r="AI1954" i="6"/>
  <c r="AG1954" i="6"/>
  <c r="AH1955" i="6"/>
  <c r="AI1955" i="6"/>
  <c r="AG1955" i="6"/>
  <c r="AH1956" i="6"/>
  <c r="AI1956" i="6"/>
  <c r="AG1956" i="6"/>
  <c r="AH1957" i="6"/>
  <c r="AI1957" i="6"/>
  <c r="AG1957" i="6"/>
  <c r="AH1958" i="6"/>
  <c r="AI1958" i="6"/>
  <c r="AG1958" i="6"/>
  <c r="AH1959" i="6"/>
  <c r="AI1959" i="6"/>
  <c r="AG1959" i="6"/>
  <c r="AH1960" i="6"/>
  <c r="AI1960" i="6"/>
  <c r="AG1960" i="6"/>
  <c r="AH1961" i="6"/>
  <c r="AI1961" i="6"/>
  <c r="AG1961" i="6"/>
  <c r="AH1962" i="6"/>
  <c r="AI1962" i="6"/>
  <c r="AG1962" i="6"/>
  <c r="AH1963" i="6"/>
  <c r="AI1963" i="6"/>
  <c r="AG1963" i="6"/>
  <c r="AH1964" i="6"/>
  <c r="AI1964" i="6"/>
  <c r="AG1964" i="6"/>
  <c r="AH1965" i="6"/>
  <c r="AI1965" i="6"/>
  <c r="AG1965" i="6"/>
  <c r="AH1966" i="6"/>
  <c r="AI1966" i="6"/>
  <c r="AG1966" i="6"/>
  <c r="AH1967" i="6"/>
  <c r="AI1967" i="6"/>
  <c r="AG1967" i="6"/>
  <c r="AH1968" i="6"/>
  <c r="AI1968" i="6"/>
  <c r="AG1968" i="6"/>
  <c r="AH1969" i="6"/>
  <c r="AI1969" i="6"/>
  <c r="AG1969" i="6"/>
  <c r="AH1970" i="6"/>
  <c r="AI1970" i="6"/>
  <c r="AG1970" i="6"/>
  <c r="AH1971" i="6"/>
  <c r="AI1971" i="6"/>
  <c r="AG1971" i="6"/>
  <c r="AH1972" i="6"/>
  <c r="AI1972" i="6"/>
  <c r="AG1972" i="6"/>
  <c r="AH1973" i="6"/>
  <c r="AI1973" i="6"/>
  <c r="AG1973" i="6"/>
  <c r="AH1974" i="6"/>
  <c r="AI1974" i="6"/>
  <c r="AG1974" i="6"/>
  <c r="AH1975" i="6"/>
  <c r="AI1975" i="6"/>
  <c r="AG1975" i="6"/>
  <c r="AH1976" i="6"/>
  <c r="AI1976" i="6"/>
  <c r="AG1976" i="6"/>
  <c r="AH1977" i="6"/>
  <c r="AI1977" i="6"/>
  <c r="AG1977" i="6"/>
  <c r="AH1978" i="6"/>
  <c r="AI1978" i="6"/>
  <c r="AG1978" i="6"/>
  <c r="AH1979" i="6"/>
  <c r="AI1979" i="6"/>
  <c r="AG1979" i="6"/>
  <c r="AH1980" i="6"/>
  <c r="AI1980" i="6"/>
  <c r="AG1980" i="6"/>
  <c r="AH1981" i="6"/>
  <c r="AI1981" i="6"/>
  <c r="AG1981" i="6"/>
  <c r="AH1982" i="6"/>
  <c r="AI1982" i="6"/>
  <c r="AG1982" i="6"/>
  <c r="AH1983" i="6"/>
  <c r="AI1983" i="6"/>
  <c r="AG1983" i="6"/>
  <c r="AH1984" i="6"/>
  <c r="AI1984" i="6"/>
  <c r="AG1984" i="6"/>
  <c r="AH1985" i="6"/>
  <c r="AI1985" i="6"/>
  <c r="AG1985" i="6"/>
  <c r="AH1986" i="6"/>
  <c r="AI1986" i="6"/>
  <c r="AG1986" i="6"/>
  <c r="AH1987" i="6"/>
  <c r="AI1987" i="6"/>
  <c r="AG1987" i="6"/>
  <c r="AH1988" i="6"/>
  <c r="AI1988" i="6"/>
  <c r="AG1988" i="6"/>
  <c r="AH1989" i="6"/>
  <c r="AI1989" i="6"/>
  <c r="AG1989" i="6"/>
  <c r="AH1990" i="6"/>
  <c r="AI1990" i="6"/>
  <c r="AG1990" i="6"/>
  <c r="AH1991" i="6"/>
  <c r="AI1991" i="6"/>
  <c r="AG1991" i="6"/>
  <c r="AH1992" i="6"/>
  <c r="AI1992" i="6"/>
  <c r="AG1992" i="6"/>
  <c r="AH1993" i="6"/>
  <c r="AI1993" i="6"/>
  <c r="AG1993" i="6"/>
  <c r="AH1994" i="6"/>
  <c r="AI1994" i="6"/>
  <c r="AG1994" i="6"/>
  <c r="AH1995" i="6"/>
  <c r="AI1995" i="6"/>
  <c r="AG1995" i="6"/>
  <c r="AH1996" i="6"/>
  <c r="AI1996" i="6"/>
  <c r="AG1996" i="6"/>
  <c r="AH1997" i="6"/>
  <c r="AI1997" i="6"/>
  <c r="AG1997" i="6"/>
  <c r="AH1998" i="6"/>
  <c r="AI1998" i="6"/>
  <c r="AG1998" i="6"/>
  <c r="AH1999" i="6"/>
  <c r="AI1999" i="6"/>
  <c r="AG1999" i="6"/>
  <c r="AH2000" i="6"/>
  <c r="AI2000" i="6"/>
  <c r="AG2000" i="6"/>
  <c r="AH2001" i="6"/>
  <c r="AI2001" i="6"/>
  <c r="AG2001" i="6"/>
  <c r="AH2002" i="6"/>
  <c r="AI2002" i="6"/>
  <c r="AG2002" i="6"/>
  <c r="AH2003" i="6"/>
  <c r="AI2003" i="6"/>
  <c r="AG2003" i="6"/>
  <c r="AH2004" i="6"/>
  <c r="AI2004" i="6"/>
  <c r="AG2004" i="6"/>
  <c r="AH2005" i="6"/>
  <c r="AI2005" i="6"/>
  <c r="AG2005" i="6"/>
  <c r="AH2006" i="6"/>
  <c r="AI2006" i="6"/>
  <c r="AG2006" i="6"/>
  <c r="AH2007" i="6"/>
  <c r="AI2007" i="6"/>
  <c r="AG2007" i="6"/>
  <c r="AH2008" i="6"/>
  <c r="AI2008" i="6"/>
  <c r="AG2008" i="6"/>
  <c r="AH2009" i="6"/>
  <c r="AI2009" i="6"/>
  <c r="AG2009" i="6"/>
  <c r="AH2010" i="6"/>
  <c r="AI2010" i="6"/>
  <c r="AG2010" i="6"/>
  <c r="AH2011" i="6"/>
  <c r="AI2011" i="6"/>
  <c r="AG2011" i="6"/>
  <c r="AH2012" i="6"/>
  <c r="AI2012" i="6"/>
  <c r="AG2012" i="6"/>
  <c r="AH2013" i="6"/>
  <c r="AI2013" i="6"/>
  <c r="AG2013" i="6"/>
  <c r="AH2014" i="6"/>
  <c r="AI2014" i="6"/>
  <c r="AG2014" i="6"/>
  <c r="AH2015" i="6"/>
  <c r="AI2015" i="6"/>
  <c r="AG2015" i="6"/>
  <c r="AH2016" i="6"/>
  <c r="AI2016" i="6"/>
  <c r="AG2016" i="6"/>
  <c r="AH2017" i="6"/>
  <c r="AI2017" i="6"/>
  <c r="AG2017" i="6"/>
  <c r="AH2018" i="6"/>
  <c r="AI2018" i="6"/>
  <c r="AG2018" i="6"/>
  <c r="AH2019" i="6"/>
  <c r="AI2019" i="6"/>
  <c r="AG2019" i="6"/>
  <c r="AH2020" i="6"/>
  <c r="AI2020" i="6"/>
  <c r="AG2020" i="6"/>
  <c r="AH2021" i="6"/>
  <c r="AI2021" i="6"/>
  <c r="AG2021" i="6"/>
  <c r="AH2022" i="6"/>
  <c r="AI2022" i="6"/>
  <c r="AG2022" i="6"/>
  <c r="AH2023" i="6"/>
  <c r="AI2023" i="6"/>
  <c r="AG2023" i="6"/>
  <c r="AH2024" i="6"/>
  <c r="AI2024" i="6"/>
  <c r="AG2024" i="6"/>
  <c r="AH2025" i="6"/>
  <c r="AI2025" i="6"/>
  <c r="AG2025" i="6"/>
  <c r="AH2026" i="6"/>
  <c r="AI2026" i="6"/>
  <c r="AG2026" i="6"/>
  <c r="AH2027" i="6"/>
  <c r="AI2027" i="6"/>
  <c r="AG2027" i="6"/>
  <c r="AH2028" i="6"/>
  <c r="AI2028" i="6"/>
  <c r="AG2028" i="6"/>
  <c r="AH2029" i="6"/>
  <c r="AI2029" i="6"/>
  <c r="AG2029" i="6"/>
  <c r="AH2030" i="6"/>
  <c r="AI2030" i="6"/>
  <c r="AG2030" i="6"/>
  <c r="AH2031" i="6"/>
  <c r="AI2031" i="6"/>
  <c r="AG2031" i="6"/>
  <c r="AH2032" i="6"/>
  <c r="AI2032" i="6"/>
  <c r="AG2032" i="6"/>
  <c r="AH2033" i="6"/>
  <c r="AI2033" i="6"/>
  <c r="AG2033" i="6"/>
  <c r="AH2034" i="6"/>
  <c r="AI2034" i="6"/>
  <c r="AG2034" i="6"/>
  <c r="AH2035" i="6"/>
  <c r="AI2035" i="6"/>
  <c r="AG2035" i="6"/>
  <c r="AH2036" i="6"/>
  <c r="AI2036" i="6"/>
  <c r="AG2036" i="6"/>
  <c r="AH2037" i="6"/>
  <c r="AI2037" i="6"/>
  <c r="AG2037" i="6"/>
  <c r="AH2038" i="6"/>
  <c r="AI2038" i="6"/>
  <c r="AG2038" i="6"/>
  <c r="AH2039" i="6"/>
  <c r="AI2039" i="6"/>
  <c r="AG2039" i="6"/>
  <c r="AH2040" i="6"/>
  <c r="AI2040" i="6"/>
  <c r="AG2040" i="6"/>
  <c r="AH2041" i="6"/>
  <c r="AI2041" i="6"/>
  <c r="AG2041" i="6"/>
  <c r="AH2042" i="6"/>
  <c r="AI2042" i="6"/>
  <c r="AG2042" i="6"/>
  <c r="AH2043" i="6"/>
  <c r="AI2043" i="6"/>
  <c r="AG2043" i="6"/>
  <c r="AH2044" i="6"/>
  <c r="AI2044" i="6"/>
  <c r="AG2044" i="6"/>
  <c r="AH2045" i="6"/>
  <c r="AI2045" i="6"/>
  <c r="AG2045" i="6"/>
  <c r="AH2046" i="6"/>
  <c r="AI2046" i="6"/>
  <c r="AG2046" i="6"/>
  <c r="AH2047" i="6"/>
  <c r="AI2047" i="6"/>
  <c r="AG2047" i="6"/>
  <c r="AH2048" i="6"/>
  <c r="AI2048" i="6"/>
  <c r="AG2048" i="6"/>
  <c r="AH2049" i="6"/>
  <c r="AI2049" i="6"/>
  <c r="AG2049" i="6"/>
  <c r="AH2050" i="6"/>
  <c r="AI2050" i="6"/>
  <c r="AG2050" i="6"/>
  <c r="AH2051" i="6"/>
  <c r="AI2051" i="6"/>
  <c r="AG2051" i="6"/>
  <c r="AH2052" i="6"/>
  <c r="AI2052" i="6"/>
  <c r="AG2052" i="6"/>
  <c r="AH2053" i="6"/>
  <c r="AI2053" i="6"/>
  <c r="AG2053" i="6"/>
  <c r="AH2054" i="6"/>
  <c r="AI2054" i="6"/>
  <c r="AG2054" i="6"/>
  <c r="AH2055" i="6"/>
  <c r="AI2055" i="6"/>
  <c r="AG2055" i="6"/>
  <c r="AH2056" i="6"/>
  <c r="AI2056" i="6"/>
  <c r="AG2056" i="6"/>
  <c r="AH2057" i="6"/>
  <c r="AI2057" i="6"/>
  <c r="AG2057" i="6"/>
  <c r="AH2058" i="6"/>
  <c r="AI2058" i="6"/>
  <c r="AG2058" i="6"/>
  <c r="AH2059" i="6"/>
  <c r="AI2059" i="6"/>
  <c r="AG2059" i="6"/>
  <c r="AH2060" i="6"/>
  <c r="AI2060" i="6"/>
  <c r="AG2060" i="6"/>
  <c r="AH2061" i="6"/>
  <c r="AI2061" i="6"/>
  <c r="AG2061" i="6"/>
  <c r="AH2062" i="6"/>
  <c r="AI2062" i="6"/>
  <c r="AG2062" i="6"/>
  <c r="AH2063" i="6"/>
  <c r="AI2063" i="6"/>
  <c r="AG2063" i="6"/>
  <c r="AH2064" i="6"/>
  <c r="AI2064" i="6"/>
  <c r="AG2064" i="6"/>
  <c r="AH2065" i="6"/>
  <c r="AI2065" i="6"/>
  <c r="AG2065" i="6"/>
  <c r="AH2066" i="6"/>
  <c r="AI2066" i="6"/>
  <c r="AG2066" i="6"/>
  <c r="AH2067" i="6"/>
  <c r="AI2067" i="6"/>
  <c r="AG2067" i="6"/>
  <c r="AH2068" i="6"/>
  <c r="AI2068" i="6"/>
  <c r="AG2068" i="6"/>
  <c r="AH2069" i="6"/>
  <c r="AI2069" i="6"/>
  <c r="AG2069" i="6"/>
  <c r="AH2070" i="6"/>
  <c r="AI2070" i="6"/>
  <c r="AG2070" i="6"/>
  <c r="AH2071" i="6"/>
  <c r="AI2071" i="6"/>
  <c r="AG2071" i="6"/>
  <c r="AH2072" i="6"/>
  <c r="AI2072" i="6"/>
  <c r="AG2072" i="6"/>
  <c r="AH2073" i="6"/>
  <c r="AI2073" i="6"/>
  <c r="AG2073" i="6"/>
  <c r="AH2074" i="6"/>
  <c r="AI2074" i="6"/>
  <c r="AG2074" i="6"/>
  <c r="AH2075" i="6"/>
  <c r="AI2075" i="6"/>
  <c r="AG2075" i="6"/>
  <c r="AH2076" i="6"/>
  <c r="AI2076" i="6"/>
  <c r="AG2076" i="6"/>
  <c r="AH2077" i="6"/>
  <c r="AI2077" i="6"/>
  <c r="AG2077" i="6"/>
  <c r="AH2078" i="6"/>
  <c r="AI2078" i="6"/>
  <c r="AG2078" i="6"/>
  <c r="AH2079" i="6"/>
  <c r="AI2079" i="6"/>
  <c r="AG2079" i="6"/>
  <c r="AH2080" i="6"/>
  <c r="AI2080" i="6"/>
  <c r="AG2080" i="6"/>
  <c r="AH2081" i="6"/>
  <c r="AI2081" i="6"/>
  <c r="AG2081" i="6"/>
  <c r="AH2082" i="6"/>
  <c r="AI2082" i="6"/>
  <c r="AG2082" i="6"/>
  <c r="AH2083" i="6"/>
  <c r="AI2083" i="6"/>
  <c r="AG2083" i="6"/>
  <c r="AH2084" i="6"/>
  <c r="AI2084" i="6"/>
  <c r="AG2084" i="6"/>
  <c r="AH2085" i="6"/>
  <c r="AI2085" i="6"/>
  <c r="AG2085" i="6"/>
  <c r="AH2086" i="6"/>
  <c r="AI2086" i="6"/>
  <c r="AG2086" i="6"/>
  <c r="AH2087" i="6"/>
  <c r="AI2087" i="6"/>
  <c r="AG2087" i="6"/>
  <c r="AH2088" i="6"/>
  <c r="AI2088" i="6"/>
  <c r="AG2088" i="6"/>
  <c r="AH2089" i="6"/>
  <c r="AI2089" i="6"/>
  <c r="AG2089" i="6"/>
  <c r="AH2090" i="6"/>
  <c r="AI2090" i="6"/>
  <c r="AG2090" i="6"/>
  <c r="AH2091" i="6"/>
  <c r="AI2091" i="6"/>
  <c r="AG2091" i="6"/>
  <c r="AH2092" i="6"/>
  <c r="AI2092" i="6"/>
  <c r="AG2092" i="6"/>
  <c r="AH2093" i="6"/>
  <c r="AI2093" i="6"/>
  <c r="AG2093" i="6"/>
  <c r="AH2094" i="6"/>
  <c r="AI2094" i="6"/>
  <c r="AG2094" i="6"/>
  <c r="AH2095" i="6"/>
  <c r="AI2095" i="6"/>
  <c r="AG2095" i="6"/>
  <c r="AH2096" i="6"/>
  <c r="AI2096" i="6"/>
  <c r="AG2096" i="6"/>
  <c r="AH2097" i="6"/>
  <c r="AI2097" i="6"/>
  <c r="AG2097" i="6"/>
  <c r="AH2098" i="6"/>
  <c r="AI2098" i="6"/>
  <c r="AG2098" i="6"/>
  <c r="AH2099" i="6"/>
  <c r="AI2099" i="6"/>
  <c r="AG2099" i="6"/>
  <c r="AH2100" i="6"/>
  <c r="AI2100" i="6"/>
  <c r="AG2100" i="6"/>
  <c r="AH2101" i="6"/>
  <c r="AI2101" i="6"/>
  <c r="AG2101" i="6"/>
  <c r="AH2102" i="6"/>
  <c r="AI2102" i="6"/>
  <c r="AG2102" i="6"/>
  <c r="AH2103" i="6"/>
  <c r="AI2103" i="6"/>
  <c r="AG2103" i="6"/>
  <c r="AH2104" i="6"/>
  <c r="AI2104" i="6"/>
  <c r="AG2104" i="6"/>
  <c r="AH2105" i="6"/>
  <c r="AI2105" i="6"/>
  <c r="AG2105" i="6"/>
  <c r="AH2106" i="6"/>
  <c r="AI2106" i="6"/>
  <c r="AG2106" i="6"/>
  <c r="AH2107" i="6"/>
  <c r="AI2107" i="6"/>
  <c r="AG2107" i="6"/>
  <c r="AH2108" i="6"/>
  <c r="AI2108" i="6"/>
  <c r="AG2108" i="6"/>
  <c r="AH2109" i="6"/>
  <c r="AI2109" i="6"/>
  <c r="AG2109" i="6"/>
  <c r="AH2110" i="6"/>
  <c r="AI2110" i="6"/>
  <c r="AG2110" i="6"/>
  <c r="AH2111" i="6"/>
  <c r="AI2111" i="6"/>
  <c r="AG2111" i="6"/>
  <c r="AH2112" i="6"/>
  <c r="AI2112" i="6"/>
  <c r="AG2112" i="6"/>
  <c r="AH2113" i="6"/>
  <c r="AI2113" i="6"/>
  <c r="AG2113" i="6"/>
  <c r="AH2114" i="6"/>
  <c r="AI2114" i="6"/>
  <c r="AG2114" i="6"/>
  <c r="AH2115" i="6"/>
  <c r="AI2115" i="6"/>
  <c r="AG2115" i="6"/>
  <c r="AH2116" i="6"/>
  <c r="AI2116" i="6"/>
  <c r="AG2116" i="6"/>
  <c r="AH2117" i="6"/>
  <c r="AI2117" i="6"/>
  <c r="AG2117" i="6"/>
  <c r="AH2118" i="6"/>
  <c r="AI2118" i="6"/>
  <c r="AG2118" i="6"/>
  <c r="AH2119" i="6"/>
  <c r="AI2119" i="6"/>
  <c r="AG2119" i="6"/>
  <c r="AH2120" i="6"/>
  <c r="AI2120" i="6"/>
  <c r="AG2120" i="6"/>
  <c r="AH2121" i="6"/>
  <c r="AI2121" i="6"/>
  <c r="AG2121" i="6"/>
  <c r="AH2122" i="6"/>
  <c r="AI2122" i="6"/>
  <c r="AG2122" i="6"/>
  <c r="AH2123" i="6"/>
  <c r="AI2123" i="6"/>
  <c r="AG2123" i="6"/>
  <c r="AH2124" i="6"/>
  <c r="AI2124" i="6"/>
  <c r="AG2124" i="6"/>
  <c r="AH2125" i="6"/>
  <c r="AI2125" i="6"/>
  <c r="AG2125" i="6"/>
  <c r="AH2126" i="6"/>
  <c r="AI2126" i="6"/>
  <c r="AG2126" i="6"/>
  <c r="AH2127" i="6"/>
  <c r="AI2127" i="6"/>
  <c r="AG2127" i="6"/>
  <c r="AH2128" i="6"/>
  <c r="AI2128" i="6"/>
  <c r="AG2128" i="6"/>
  <c r="AH2129" i="6"/>
  <c r="AI2129" i="6"/>
  <c r="AG2129" i="6"/>
  <c r="AH2130" i="6"/>
  <c r="AI2130" i="6"/>
  <c r="AG2130" i="6"/>
  <c r="AH2131" i="6"/>
  <c r="AI2131" i="6"/>
  <c r="AG2131" i="6"/>
  <c r="AH2132" i="6"/>
  <c r="AI2132" i="6"/>
  <c r="AG2132" i="6"/>
  <c r="AH2133" i="6"/>
  <c r="AI2133" i="6"/>
  <c r="AG2133" i="6"/>
  <c r="AH2134" i="6"/>
  <c r="AI2134" i="6"/>
  <c r="AG2134" i="6"/>
  <c r="AH2135" i="6"/>
  <c r="AI2135" i="6"/>
  <c r="AG2135" i="6"/>
  <c r="AH2136" i="6"/>
  <c r="AI2136" i="6"/>
  <c r="AG2136" i="6"/>
  <c r="AH2137" i="6"/>
  <c r="AI2137" i="6"/>
  <c r="AG2137" i="6"/>
  <c r="AH2138" i="6"/>
  <c r="AI2138" i="6"/>
  <c r="AG2138" i="6"/>
  <c r="AH2139" i="6"/>
  <c r="AI2139" i="6"/>
  <c r="AG2139" i="6"/>
  <c r="AH2140" i="6"/>
  <c r="AI2140" i="6"/>
  <c r="AG2140" i="6"/>
  <c r="AH2141" i="6"/>
  <c r="AI2141" i="6"/>
  <c r="AG2141" i="6"/>
  <c r="AH2142" i="6"/>
  <c r="AI2142" i="6"/>
  <c r="AG2142" i="6"/>
  <c r="AH2143" i="6"/>
  <c r="AI2143" i="6"/>
  <c r="AG2143" i="6"/>
  <c r="AH2144" i="6"/>
  <c r="AI2144" i="6"/>
  <c r="AG2144" i="6"/>
  <c r="AH2145" i="6"/>
  <c r="AI2145" i="6"/>
  <c r="AG2145" i="6"/>
  <c r="AH2146" i="6"/>
  <c r="AI2146" i="6"/>
  <c r="AG2146" i="6"/>
  <c r="AH2147" i="6"/>
  <c r="AI2147" i="6"/>
  <c r="AG2147" i="6"/>
  <c r="AH2148" i="6"/>
  <c r="AI2148" i="6"/>
  <c r="AG2148" i="6"/>
  <c r="AH2149" i="6"/>
  <c r="AI2149" i="6"/>
  <c r="AG2149" i="6"/>
  <c r="AH2150" i="6"/>
  <c r="AI2150" i="6"/>
  <c r="AG2150" i="6"/>
  <c r="AH2151" i="6"/>
  <c r="AI2151" i="6"/>
  <c r="AG2151" i="6"/>
  <c r="AH2152" i="6"/>
  <c r="AI2152" i="6"/>
  <c r="AG2152" i="6"/>
  <c r="AH2153" i="6"/>
  <c r="AI2153" i="6"/>
  <c r="AG2153" i="6"/>
  <c r="AH2154" i="6"/>
  <c r="AI2154" i="6"/>
  <c r="AG2154" i="6"/>
  <c r="AH2155" i="6"/>
  <c r="AI2155" i="6"/>
  <c r="AG2155" i="6"/>
  <c r="AH2156" i="6"/>
  <c r="AI2156" i="6"/>
  <c r="AG2156" i="6"/>
  <c r="AH2157" i="6"/>
  <c r="AI2157" i="6"/>
  <c r="AG2157" i="6"/>
  <c r="AH2158" i="6"/>
  <c r="AI2158" i="6"/>
  <c r="AG2158" i="6"/>
  <c r="AH2159" i="6"/>
  <c r="AI2159" i="6"/>
  <c r="AG2159" i="6"/>
  <c r="AH2160" i="6"/>
  <c r="AI2160" i="6"/>
  <c r="AG2160" i="6"/>
  <c r="AH2161" i="6"/>
  <c r="AI2161" i="6"/>
  <c r="AG2161" i="6"/>
  <c r="AH2162" i="6"/>
  <c r="AI2162" i="6"/>
  <c r="AG2162" i="6"/>
  <c r="AH2163" i="6"/>
  <c r="AI2163" i="6"/>
  <c r="AG2163" i="6"/>
  <c r="AH2164" i="6"/>
  <c r="AI2164" i="6"/>
  <c r="AG2164" i="6"/>
  <c r="AH2165" i="6"/>
  <c r="AI2165" i="6"/>
  <c r="AG2165" i="6"/>
  <c r="AH2166" i="6"/>
  <c r="AI2166" i="6"/>
  <c r="AG2166" i="6"/>
  <c r="AH2167" i="6"/>
  <c r="AI2167" i="6"/>
  <c r="AG2167" i="6"/>
  <c r="AH2168" i="6"/>
  <c r="AI2168" i="6"/>
  <c r="AG2168" i="6"/>
  <c r="AH2169" i="6"/>
  <c r="AI2169" i="6"/>
  <c r="AG2169" i="6"/>
  <c r="AH2170" i="6"/>
  <c r="AI2170" i="6"/>
  <c r="AG2170" i="6"/>
  <c r="AH2171" i="6"/>
  <c r="AI2171" i="6"/>
  <c r="AG2171" i="6"/>
  <c r="AH2172" i="6"/>
  <c r="AI2172" i="6"/>
  <c r="AG2172" i="6"/>
  <c r="AH2173" i="6"/>
  <c r="AI2173" i="6"/>
  <c r="AG2173" i="6"/>
  <c r="AH2174" i="6"/>
  <c r="AI2174" i="6"/>
  <c r="AG2174" i="6"/>
  <c r="AH2175" i="6"/>
  <c r="AI2175" i="6"/>
  <c r="AG2175" i="6"/>
  <c r="AH2176" i="6"/>
  <c r="AI2176" i="6"/>
  <c r="AG2176" i="6"/>
  <c r="AH2177" i="6"/>
  <c r="AI2177" i="6"/>
  <c r="AG2177" i="6"/>
  <c r="AH2178" i="6"/>
  <c r="AI2178" i="6"/>
  <c r="AG2178" i="6"/>
  <c r="AH2179" i="6"/>
  <c r="AI2179" i="6"/>
  <c r="AG2179" i="6"/>
  <c r="AH2180" i="6"/>
  <c r="AI2180" i="6"/>
  <c r="AG2180" i="6"/>
  <c r="AH2181" i="6"/>
  <c r="AI2181" i="6"/>
  <c r="AG2181" i="6"/>
  <c r="AH2182" i="6"/>
  <c r="AI2182" i="6"/>
  <c r="AG2182" i="6"/>
  <c r="AH2183" i="6"/>
  <c r="AI2183" i="6"/>
  <c r="AG2183" i="6"/>
  <c r="AH2184" i="6"/>
  <c r="AI2184" i="6"/>
  <c r="AG2184" i="6"/>
  <c r="AH2185" i="6"/>
  <c r="AI2185" i="6"/>
  <c r="AG2185" i="6"/>
  <c r="AH2186" i="6"/>
  <c r="AI2186" i="6"/>
  <c r="AG2186" i="6"/>
  <c r="AH2187" i="6"/>
  <c r="AI2187" i="6"/>
  <c r="AG2187" i="6"/>
  <c r="AH2188" i="6"/>
  <c r="AI2188" i="6"/>
  <c r="AG2188" i="6"/>
  <c r="AH2189" i="6"/>
  <c r="AI2189" i="6"/>
  <c r="AG2189" i="6"/>
  <c r="AH2190" i="6"/>
  <c r="AI2190" i="6"/>
  <c r="AG2190" i="6"/>
  <c r="AH2191" i="6"/>
  <c r="AI2191" i="6"/>
  <c r="AG2191" i="6"/>
  <c r="AH2192" i="6"/>
  <c r="AI2192" i="6"/>
  <c r="AG2192" i="6"/>
  <c r="AH2193" i="6"/>
  <c r="AI2193" i="6"/>
  <c r="AG2193" i="6"/>
  <c r="AH2194" i="6"/>
  <c r="AI2194" i="6"/>
  <c r="AG2194" i="6"/>
  <c r="AH2195" i="6"/>
  <c r="AI2195" i="6"/>
  <c r="AG2195" i="6"/>
  <c r="AH2196" i="6"/>
  <c r="AI2196" i="6"/>
  <c r="AG2196" i="6"/>
  <c r="AH2197" i="6"/>
  <c r="AI2197" i="6"/>
  <c r="AG2197" i="6"/>
  <c r="AH2198" i="6"/>
  <c r="AI2198" i="6"/>
  <c r="AG2198" i="6"/>
  <c r="AH2199" i="6"/>
  <c r="AI2199" i="6"/>
  <c r="AG2199" i="6"/>
  <c r="AH2200" i="6"/>
  <c r="AI2200" i="6"/>
  <c r="AG2200" i="6"/>
  <c r="AH2201" i="6"/>
  <c r="AI2201" i="6"/>
  <c r="AG2201" i="6"/>
  <c r="AH2202" i="6"/>
  <c r="AI2202" i="6"/>
  <c r="AG2202" i="6"/>
  <c r="AH2203" i="6"/>
  <c r="AI2203" i="6"/>
  <c r="AG2203" i="6"/>
  <c r="AH2204" i="6"/>
  <c r="AI2204" i="6"/>
  <c r="AG2204" i="6"/>
  <c r="AH2205" i="6"/>
  <c r="AI2205" i="6"/>
  <c r="AG2205" i="6"/>
  <c r="AH2206" i="6"/>
  <c r="AI2206" i="6"/>
  <c r="AG2206" i="6"/>
  <c r="AH2207" i="6"/>
  <c r="AI2207" i="6"/>
  <c r="AG2207" i="6"/>
  <c r="AH2208" i="6"/>
  <c r="AI2208" i="6"/>
  <c r="AG2208" i="6"/>
  <c r="AH2209" i="6"/>
  <c r="AI2209" i="6"/>
  <c r="AG2209" i="6"/>
  <c r="AH2210" i="6"/>
  <c r="AI2210" i="6"/>
  <c r="AG2210" i="6"/>
  <c r="AH2211" i="6"/>
  <c r="AI2211" i="6"/>
  <c r="AG2211" i="6"/>
  <c r="AH2212" i="6"/>
  <c r="AI2212" i="6"/>
  <c r="AG2212" i="6"/>
  <c r="AH2213" i="6"/>
  <c r="AI2213" i="6"/>
  <c r="AG2213" i="6"/>
  <c r="AH2214" i="6"/>
  <c r="AI2214" i="6"/>
  <c r="AG2214" i="6"/>
  <c r="AH2215" i="6"/>
  <c r="AI2215" i="6"/>
  <c r="AG2215" i="6"/>
  <c r="AH2216" i="6"/>
  <c r="AI2216" i="6"/>
  <c r="AG2216" i="6"/>
  <c r="AH2217" i="6"/>
  <c r="AI2217" i="6"/>
  <c r="AG2217" i="6"/>
  <c r="AH2218" i="6"/>
  <c r="AI2218" i="6"/>
  <c r="AG2218" i="6"/>
  <c r="AH2219" i="6"/>
  <c r="AI2219" i="6"/>
  <c r="AG2219" i="6"/>
  <c r="AH2220" i="6"/>
  <c r="AI2220" i="6"/>
  <c r="AG2220" i="6"/>
  <c r="AH2221" i="6"/>
  <c r="AI2221" i="6"/>
  <c r="AG2221" i="6"/>
  <c r="AH2222" i="6"/>
  <c r="AI2222" i="6"/>
  <c r="AG2222" i="6"/>
  <c r="AH2223" i="6"/>
  <c r="AI2223" i="6"/>
  <c r="AG2223" i="6"/>
  <c r="AH2224" i="6"/>
  <c r="AI2224" i="6"/>
  <c r="AG2224" i="6"/>
  <c r="AH2225" i="6"/>
  <c r="AI2225" i="6"/>
  <c r="AG2225" i="6"/>
  <c r="AH2226" i="6"/>
  <c r="AI2226" i="6"/>
  <c r="AG2226" i="6"/>
  <c r="AH2227" i="6"/>
  <c r="AI2227" i="6"/>
  <c r="AG2227" i="6"/>
  <c r="AH2228" i="6"/>
  <c r="AI2228" i="6"/>
  <c r="AG2228" i="6"/>
  <c r="AH2229" i="6"/>
  <c r="AI2229" i="6"/>
  <c r="AG2229" i="6"/>
  <c r="AH2230" i="6"/>
  <c r="AI2230" i="6"/>
  <c r="AG2230" i="6"/>
  <c r="AH2231" i="6"/>
  <c r="AI2231" i="6"/>
  <c r="AG2231" i="6"/>
  <c r="AH2232" i="6"/>
  <c r="AI2232" i="6"/>
  <c r="AG2232" i="6"/>
  <c r="AH2233" i="6"/>
  <c r="AI2233" i="6"/>
  <c r="AG2233" i="6"/>
  <c r="AH2234" i="6"/>
  <c r="AI2234" i="6"/>
  <c r="AG2234" i="6"/>
  <c r="AH2235" i="6"/>
  <c r="AI2235" i="6"/>
  <c r="AG2235" i="6"/>
  <c r="AH2236" i="6"/>
  <c r="AI2236" i="6"/>
  <c r="AG2236" i="6"/>
  <c r="AH2237" i="6"/>
  <c r="AI2237" i="6"/>
  <c r="AG2237" i="6"/>
  <c r="AH2238" i="6"/>
  <c r="AI2238" i="6"/>
  <c r="AG2238" i="6"/>
  <c r="AH2239" i="6"/>
  <c r="AI2239" i="6"/>
  <c r="AG2239" i="6"/>
  <c r="AH2240" i="6"/>
  <c r="AI2240" i="6"/>
  <c r="AG2240" i="6"/>
  <c r="AH2241" i="6"/>
  <c r="AI2241" i="6"/>
  <c r="AG2241" i="6"/>
  <c r="AH2242" i="6"/>
  <c r="AI2242" i="6"/>
  <c r="AG2242" i="6"/>
  <c r="AH2243" i="6"/>
  <c r="AI2243" i="6"/>
  <c r="AG2243" i="6"/>
  <c r="AH2244" i="6"/>
  <c r="AI2244" i="6"/>
  <c r="AG2244" i="6"/>
  <c r="AH2245" i="6"/>
  <c r="AI2245" i="6"/>
  <c r="AG2245" i="6"/>
  <c r="AH2246" i="6"/>
  <c r="AI2246" i="6"/>
  <c r="AG2246" i="6"/>
  <c r="AH2247" i="6"/>
  <c r="AI2247" i="6"/>
  <c r="AG2247" i="6"/>
  <c r="AH2248" i="6"/>
  <c r="AI2248" i="6"/>
  <c r="AG2248" i="6"/>
  <c r="AH2249" i="6"/>
  <c r="AI2249" i="6"/>
  <c r="AG2249" i="6"/>
  <c r="AH2250" i="6"/>
  <c r="AI2250" i="6"/>
  <c r="AG2250" i="6"/>
  <c r="AH2251" i="6"/>
  <c r="AI2251" i="6"/>
  <c r="AG2251" i="6"/>
  <c r="AH2252" i="6"/>
  <c r="AI2252" i="6"/>
  <c r="AG2252" i="6"/>
  <c r="AH2253" i="6"/>
  <c r="AI2253" i="6"/>
  <c r="AG2253" i="6"/>
  <c r="AH2254" i="6"/>
  <c r="AI2254" i="6"/>
  <c r="AG2254" i="6"/>
  <c r="AH2255" i="6"/>
  <c r="AI2255" i="6"/>
  <c r="AG2255" i="6"/>
  <c r="AH2256" i="6"/>
  <c r="AI2256" i="6"/>
  <c r="AG2256" i="6"/>
  <c r="AH2257" i="6"/>
  <c r="AI2257" i="6"/>
  <c r="AG2257" i="6"/>
  <c r="AH2258" i="6"/>
  <c r="AI2258" i="6"/>
  <c r="AG2258" i="6"/>
  <c r="AH2259" i="6"/>
  <c r="AI2259" i="6"/>
  <c r="AG2259" i="6"/>
  <c r="AH2260" i="6"/>
  <c r="AI2260" i="6"/>
  <c r="AG2260" i="6"/>
  <c r="AH2261" i="6"/>
  <c r="AI2261" i="6"/>
  <c r="AG2261" i="6"/>
  <c r="AH2262" i="6"/>
  <c r="AI2262" i="6"/>
  <c r="AG2262" i="6"/>
  <c r="AH2263" i="6"/>
  <c r="AI2263" i="6"/>
  <c r="AG2263" i="6"/>
  <c r="AH2264" i="6"/>
  <c r="AI2264" i="6"/>
  <c r="AG2264" i="6"/>
  <c r="AH2265" i="6"/>
  <c r="AI2265" i="6"/>
  <c r="AG2265" i="6"/>
  <c r="AH2266" i="6"/>
  <c r="AI2266" i="6"/>
  <c r="AG2266" i="6"/>
  <c r="AH2267" i="6"/>
  <c r="AI2267" i="6"/>
  <c r="AG2267" i="6"/>
  <c r="AH2268" i="6"/>
  <c r="AI2268" i="6"/>
  <c r="AG2268" i="6"/>
  <c r="AH2269" i="6"/>
  <c r="AI2269" i="6"/>
  <c r="AG2269" i="6"/>
  <c r="AH2270" i="6"/>
  <c r="AI2270" i="6"/>
  <c r="AG2270" i="6"/>
  <c r="AH2271" i="6"/>
  <c r="AI2271" i="6"/>
  <c r="AG2271" i="6"/>
  <c r="AH2272" i="6"/>
  <c r="AI2272" i="6"/>
  <c r="AG2272" i="6"/>
  <c r="AH2273" i="6"/>
  <c r="AI2273" i="6"/>
  <c r="AG2273" i="6"/>
  <c r="AH2274" i="6"/>
  <c r="AI2274" i="6"/>
  <c r="AG2274" i="6"/>
  <c r="AH2275" i="6"/>
  <c r="AI2275" i="6"/>
  <c r="AG2275" i="6"/>
  <c r="AH2276" i="6"/>
  <c r="AI2276" i="6"/>
  <c r="AG2276" i="6"/>
  <c r="AH2277" i="6"/>
  <c r="AI2277" i="6"/>
  <c r="AG2277" i="6"/>
  <c r="AH2278" i="6"/>
  <c r="AI2278" i="6"/>
  <c r="AG2278" i="6"/>
  <c r="AH2279" i="6"/>
  <c r="AI2279" i="6"/>
  <c r="AG2279" i="6"/>
  <c r="AH2280" i="6"/>
  <c r="AI2280" i="6"/>
  <c r="AG2280" i="6"/>
  <c r="AH2281" i="6"/>
  <c r="AI2281" i="6"/>
  <c r="AG2281" i="6"/>
  <c r="AH2282" i="6"/>
  <c r="AI2282" i="6"/>
  <c r="AG2282" i="6"/>
  <c r="AH2283" i="6"/>
  <c r="AI2283" i="6"/>
  <c r="AG2283" i="6"/>
  <c r="AH2284" i="6"/>
  <c r="AI2284" i="6"/>
  <c r="AG2284" i="6"/>
  <c r="AH2285" i="6"/>
  <c r="AI2285" i="6"/>
  <c r="AG2285" i="6"/>
  <c r="AH2286" i="6"/>
  <c r="AI2286" i="6"/>
  <c r="AG2286" i="6"/>
  <c r="AH2287" i="6"/>
  <c r="AI2287" i="6"/>
  <c r="AG2287" i="6"/>
  <c r="AH2288" i="6"/>
  <c r="AI2288" i="6"/>
  <c r="AG2288" i="6"/>
  <c r="AH2289" i="6"/>
  <c r="AI2289" i="6"/>
  <c r="AG2289" i="6"/>
  <c r="AH2290" i="6"/>
  <c r="AI2290" i="6"/>
  <c r="AG2290" i="6"/>
  <c r="AH2291" i="6"/>
  <c r="AI2291" i="6"/>
  <c r="AG2291" i="6"/>
  <c r="AH2292" i="6"/>
  <c r="AI2292" i="6"/>
  <c r="AG2292" i="6"/>
  <c r="AH2293" i="6"/>
  <c r="AI2293" i="6"/>
  <c r="AG2293" i="6"/>
  <c r="AH2294" i="6"/>
  <c r="AI2294" i="6"/>
  <c r="AG2294" i="6"/>
  <c r="AH2295" i="6"/>
  <c r="AI2295" i="6"/>
  <c r="AG2295" i="6"/>
  <c r="AH2296" i="6"/>
  <c r="AI2296" i="6"/>
  <c r="AG2296" i="6"/>
  <c r="AH2297" i="6"/>
  <c r="AI2297" i="6"/>
  <c r="AG2297" i="6"/>
  <c r="AH2298" i="6"/>
  <c r="AI2298" i="6"/>
  <c r="AG2298" i="6"/>
  <c r="AH2299" i="6"/>
  <c r="AI2299" i="6"/>
  <c r="AG2299" i="6"/>
  <c r="AH2300" i="6"/>
  <c r="AI2300" i="6"/>
  <c r="AG2300" i="6"/>
  <c r="AH2301" i="6"/>
  <c r="AI2301" i="6"/>
  <c r="AG2301" i="6"/>
  <c r="AH2302" i="6"/>
  <c r="AI2302" i="6"/>
  <c r="AG2302" i="6"/>
  <c r="AH2303" i="6"/>
  <c r="AI2303" i="6"/>
  <c r="AG2303" i="6"/>
  <c r="AH2304" i="6"/>
  <c r="AI2304" i="6"/>
  <c r="AG2304" i="6"/>
  <c r="AH2305" i="6"/>
  <c r="AI2305" i="6"/>
  <c r="AG2305" i="6"/>
  <c r="AH2306" i="6"/>
  <c r="AI2306" i="6"/>
  <c r="AG2306" i="6"/>
  <c r="AH2307" i="6"/>
  <c r="AI2307" i="6"/>
  <c r="AG2307" i="6"/>
  <c r="AH2308" i="6"/>
  <c r="AI2308" i="6"/>
  <c r="AG2308" i="6"/>
  <c r="AH2309" i="6"/>
  <c r="AI2309" i="6"/>
  <c r="AG2309" i="6"/>
  <c r="AH2310" i="6"/>
  <c r="AI2310" i="6"/>
  <c r="AG2310" i="6"/>
  <c r="AH2311" i="6"/>
  <c r="AI2311" i="6"/>
  <c r="AG2311" i="6"/>
  <c r="AH2312" i="6"/>
  <c r="AI2312" i="6"/>
  <c r="AG2312" i="6"/>
  <c r="AH2313" i="6"/>
  <c r="AI2313" i="6"/>
  <c r="AG2313" i="6"/>
  <c r="AH2314" i="6"/>
  <c r="AI2314" i="6"/>
  <c r="AG2314" i="6"/>
  <c r="AH2315" i="6"/>
  <c r="AI2315" i="6"/>
  <c r="AG2315" i="6"/>
  <c r="AH2316" i="6"/>
  <c r="AI2316" i="6"/>
  <c r="AG2316" i="6"/>
  <c r="AH2317" i="6"/>
  <c r="AI2317" i="6"/>
  <c r="AG2317" i="6"/>
  <c r="AH2318" i="6"/>
  <c r="AI2318" i="6"/>
  <c r="AG2318" i="6"/>
  <c r="AH2319" i="6"/>
  <c r="AI2319" i="6"/>
  <c r="AG2319" i="6"/>
  <c r="AH2320" i="6"/>
  <c r="AI2320" i="6"/>
  <c r="AG2320" i="6"/>
  <c r="AH2321" i="6"/>
  <c r="AI2321" i="6"/>
  <c r="AG2321" i="6"/>
  <c r="AH2322" i="6"/>
  <c r="AI2322" i="6"/>
  <c r="AG2322" i="6"/>
  <c r="AH2323" i="6"/>
  <c r="AI2323" i="6"/>
  <c r="AG2323" i="6"/>
  <c r="AH2324" i="6"/>
  <c r="AI2324" i="6"/>
  <c r="AG2324" i="6"/>
  <c r="AH2325" i="6"/>
  <c r="AI2325" i="6"/>
  <c r="AG2325" i="6"/>
  <c r="AH2326" i="6"/>
  <c r="AI2326" i="6"/>
  <c r="AG2326" i="6"/>
  <c r="AH2327" i="6"/>
  <c r="AI2327" i="6"/>
  <c r="AG2327" i="6"/>
  <c r="AH2328" i="6"/>
  <c r="AI2328" i="6"/>
  <c r="AG2328" i="6"/>
  <c r="AH2329" i="6"/>
  <c r="AI2329" i="6"/>
  <c r="AG2329" i="6"/>
  <c r="AH2330" i="6"/>
  <c r="AI2330" i="6"/>
  <c r="AG2330" i="6"/>
  <c r="AH2331" i="6"/>
  <c r="AI2331" i="6"/>
  <c r="AG2331" i="6"/>
  <c r="AH2332" i="6"/>
  <c r="AI2332" i="6"/>
  <c r="AG2332" i="6"/>
  <c r="AH2333" i="6"/>
  <c r="AI2333" i="6"/>
  <c r="AG2333" i="6"/>
  <c r="AH2334" i="6"/>
  <c r="AI2334" i="6"/>
  <c r="AG2334" i="6"/>
  <c r="AH2335" i="6"/>
  <c r="AI2335" i="6"/>
  <c r="AG2335" i="6"/>
  <c r="AH2336" i="6"/>
  <c r="AI2336" i="6"/>
  <c r="AG2336" i="6"/>
  <c r="AH2337" i="6"/>
  <c r="AI2337" i="6"/>
  <c r="AG2337" i="6"/>
  <c r="AH2338" i="6"/>
  <c r="AI2338" i="6"/>
  <c r="AG2338" i="6"/>
  <c r="AH2339" i="6"/>
  <c r="AI2339" i="6"/>
  <c r="AG2339" i="6"/>
  <c r="AH2340" i="6"/>
  <c r="AI2340" i="6"/>
  <c r="AG2340" i="6"/>
  <c r="AH2341" i="6"/>
  <c r="AI2341" i="6"/>
  <c r="AG2341" i="6"/>
  <c r="AH2342" i="6"/>
  <c r="AI2342" i="6"/>
  <c r="AG2342" i="6"/>
  <c r="AH2343" i="6"/>
  <c r="AI2343" i="6"/>
  <c r="AG2343" i="6"/>
  <c r="AH2344" i="6"/>
  <c r="AI2344" i="6"/>
  <c r="AG2344" i="6"/>
  <c r="AH2345" i="6"/>
  <c r="AI2345" i="6"/>
  <c r="AG2345" i="6"/>
  <c r="AH2346" i="6"/>
  <c r="AI2346" i="6"/>
  <c r="AG2346" i="6"/>
  <c r="AH2347" i="6"/>
  <c r="AI2347" i="6"/>
  <c r="AG2347" i="6"/>
  <c r="AH2348" i="6"/>
  <c r="AI2348" i="6"/>
  <c r="AG2348" i="6"/>
  <c r="AH2349" i="6"/>
  <c r="AI2349" i="6"/>
  <c r="AG2349" i="6"/>
  <c r="AH2350" i="6"/>
  <c r="AI2350" i="6"/>
  <c r="AG2350" i="6"/>
  <c r="AH2351" i="6"/>
  <c r="AI2351" i="6"/>
  <c r="AG2351" i="6"/>
  <c r="AH2352" i="6"/>
  <c r="AI2352" i="6"/>
  <c r="AG2352" i="6"/>
  <c r="AH2353" i="6"/>
  <c r="AI2353" i="6"/>
  <c r="AG2353" i="6"/>
  <c r="AH2354" i="6"/>
  <c r="AI2354" i="6"/>
  <c r="AG2354" i="6"/>
  <c r="AH2355" i="6"/>
  <c r="AI2355" i="6"/>
  <c r="AG2355" i="6"/>
  <c r="AH2356" i="6"/>
  <c r="AI2356" i="6"/>
  <c r="AG2356" i="6"/>
  <c r="AH2357" i="6"/>
  <c r="AI2357" i="6"/>
  <c r="AG2357" i="6"/>
  <c r="AH2358" i="6"/>
  <c r="AI2358" i="6"/>
  <c r="AG2358" i="6"/>
  <c r="AH2359" i="6"/>
  <c r="AI2359" i="6"/>
  <c r="AG2359" i="6"/>
  <c r="AH2360" i="6"/>
  <c r="AI2360" i="6"/>
  <c r="AG2360" i="6"/>
  <c r="AH2361" i="6"/>
  <c r="AI2361" i="6"/>
  <c r="AG2361" i="6"/>
  <c r="AH2362" i="6"/>
  <c r="AI2362" i="6"/>
  <c r="AG2362" i="6"/>
  <c r="AH2363" i="6"/>
  <c r="AI2363" i="6"/>
  <c r="AG2363" i="6"/>
  <c r="AH2364" i="6"/>
  <c r="AI2364" i="6"/>
  <c r="AG2364" i="6"/>
  <c r="AH2365" i="6"/>
  <c r="AI2365" i="6"/>
  <c r="AG2365" i="6"/>
  <c r="AH2366" i="6"/>
  <c r="AI2366" i="6"/>
  <c r="AG2366" i="6"/>
  <c r="AH2367" i="6"/>
  <c r="AI2367" i="6"/>
  <c r="AG2367" i="6"/>
  <c r="AH2368" i="6"/>
  <c r="AI2368" i="6"/>
  <c r="AG2368" i="6"/>
  <c r="AH2369" i="6"/>
  <c r="AI2369" i="6"/>
  <c r="AG2369" i="6"/>
  <c r="AH2370" i="6"/>
  <c r="AI2370" i="6"/>
  <c r="AG2370" i="6"/>
  <c r="AH2371" i="6"/>
  <c r="AI2371" i="6"/>
  <c r="AG2371" i="6"/>
  <c r="AH2372" i="6"/>
  <c r="AI2372" i="6"/>
  <c r="AG2372" i="6"/>
  <c r="AH2373" i="6"/>
  <c r="AI2373" i="6"/>
  <c r="AG2373" i="6"/>
  <c r="AH2374" i="6"/>
  <c r="AI2374" i="6"/>
  <c r="AG2374" i="6"/>
  <c r="AH2375" i="6"/>
  <c r="AI2375" i="6"/>
  <c r="AG2375" i="6"/>
  <c r="AH2376" i="6"/>
  <c r="AI2376" i="6"/>
  <c r="AG2376" i="6"/>
  <c r="AH2377" i="6"/>
  <c r="AI2377" i="6"/>
  <c r="AG2377" i="6"/>
  <c r="AH2378" i="6"/>
  <c r="AI2378" i="6"/>
  <c r="AG2378" i="6"/>
  <c r="AH2379" i="6"/>
  <c r="AI2379" i="6"/>
  <c r="AG2379" i="6"/>
  <c r="AH2380" i="6"/>
  <c r="AI2380" i="6"/>
  <c r="AG2380" i="6"/>
  <c r="AH2381" i="6"/>
  <c r="AI2381" i="6"/>
  <c r="AG2381" i="6"/>
  <c r="AH2382" i="6"/>
  <c r="AI2382" i="6"/>
  <c r="AG2382" i="6"/>
  <c r="AH2383" i="6"/>
  <c r="AI2383" i="6"/>
  <c r="AG2383" i="6"/>
  <c r="AH2384" i="6"/>
  <c r="AI2384" i="6"/>
  <c r="AG2384" i="6"/>
  <c r="AH2385" i="6"/>
  <c r="AI2385" i="6"/>
  <c r="AG2385" i="6"/>
  <c r="AH2386" i="6"/>
  <c r="AI2386" i="6"/>
  <c r="AG2386" i="6"/>
  <c r="AH2387" i="6"/>
  <c r="AI2387" i="6"/>
  <c r="AG2387" i="6"/>
  <c r="AH2388" i="6"/>
  <c r="AI2388" i="6"/>
  <c r="AG2388" i="6"/>
  <c r="AH2389" i="6"/>
  <c r="AI2389" i="6"/>
  <c r="AG2389" i="6"/>
  <c r="AH2390" i="6"/>
  <c r="AI2390" i="6"/>
  <c r="AG2390" i="6"/>
  <c r="AH2391" i="6"/>
  <c r="AI2391" i="6"/>
  <c r="AG2391" i="6"/>
  <c r="AH2392" i="6"/>
  <c r="AI2392" i="6"/>
  <c r="AG2392" i="6"/>
  <c r="AH2393" i="6"/>
  <c r="AI2393" i="6"/>
  <c r="AG2393" i="6"/>
  <c r="AH2394" i="6"/>
  <c r="AI2394" i="6"/>
  <c r="AG2394" i="6"/>
  <c r="AH2395" i="6"/>
  <c r="AI2395" i="6"/>
  <c r="AG2395" i="6"/>
  <c r="AH2396" i="6"/>
  <c r="AI2396" i="6"/>
  <c r="AG2396" i="6"/>
  <c r="AH2397" i="6"/>
  <c r="AI2397" i="6"/>
  <c r="AG2397" i="6"/>
  <c r="AH2398" i="6"/>
  <c r="AI2398" i="6"/>
  <c r="AG2398" i="6"/>
  <c r="AH2399" i="6"/>
  <c r="AI2399" i="6"/>
  <c r="AG2399" i="6"/>
  <c r="AH2400" i="6"/>
  <c r="AI2400" i="6"/>
  <c r="AG2400" i="6"/>
  <c r="AH2401" i="6"/>
  <c r="AI2401" i="6"/>
  <c r="AG2401" i="6"/>
  <c r="AH2402" i="6"/>
  <c r="AI2402" i="6"/>
  <c r="AG2402" i="6"/>
  <c r="AH2403" i="6"/>
  <c r="AI2403" i="6"/>
  <c r="AG2403" i="6"/>
  <c r="AH2404" i="6"/>
  <c r="AI2404" i="6"/>
  <c r="AG2404" i="6"/>
  <c r="AH2405" i="6"/>
  <c r="AI2405" i="6"/>
  <c r="AG2405" i="6"/>
  <c r="AH2406" i="6"/>
  <c r="AI2406" i="6"/>
  <c r="AG2406" i="6"/>
  <c r="AH2407" i="6"/>
  <c r="AI2407" i="6"/>
  <c r="AG2407" i="6"/>
  <c r="AH2408" i="6"/>
  <c r="AI2408" i="6"/>
  <c r="AG2408" i="6"/>
  <c r="AH2409" i="6"/>
  <c r="AI2409" i="6"/>
  <c r="AG2409" i="6"/>
  <c r="AH2410" i="6"/>
  <c r="AI2410" i="6"/>
  <c r="AG2410" i="6"/>
  <c r="AH2411" i="6"/>
  <c r="AI2411" i="6"/>
  <c r="AG2411" i="6"/>
  <c r="AH2412" i="6"/>
  <c r="AI2412" i="6"/>
  <c r="AG2412" i="6"/>
  <c r="AH2413" i="6"/>
  <c r="AI2413" i="6"/>
  <c r="AG2413" i="6"/>
  <c r="AH2414" i="6"/>
  <c r="AI2414" i="6"/>
  <c r="AG2414" i="6"/>
  <c r="AH2415" i="6"/>
  <c r="AI2415" i="6"/>
  <c r="AG2415" i="6"/>
  <c r="AH2416" i="6"/>
  <c r="AI2416" i="6"/>
  <c r="AG2416" i="6"/>
  <c r="AH2417" i="6"/>
  <c r="AI2417" i="6"/>
  <c r="AG2417" i="6"/>
  <c r="AH2418" i="6"/>
  <c r="AI2418" i="6"/>
  <c r="AG2418" i="6"/>
  <c r="AH2419" i="6"/>
  <c r="AI2419" i="6"/>
  <c r="AG2419" i="6"/>
  <c r="AH2420" i="6"/>
  <c r="AI2420" i="6"/>
  <c r="AG2420" i="6"/>
  <c r="AH2421" i="6"/>
  <c r="AI2421" i="6"/>
  <c r="AG2421" i="6"/>
  <c r="AH2422" i="6"/>
  <c r="AI2422" i="6"/>
  <c r="AG2422" i="6"/>
  <c r="AH2423" i="6"/>
  <c r="AI2423" i="6"/>
  <c r="AG2423" i="6"/>
  <c r="AH2424" i="6"/>
  <c r="AI2424" i="6"/>
  <c r="AG2424" i="6"/>
  <c r="AH2425" i="6"/>
  <c r="AI2425" i="6"/>
  <c r="AG2425" i="6"/>
  <c r="AH2426" i="6"/>
  <c r="AI2426" i="6"/>
  <c r="AG2426" i="6"/>
  <c r="AH2427" i="6"/>
  <c r="AI2427" i="6"/>
  <c r="AG2427" i="6"/>
  <c r="AH2428" i="6"/>
  <c r="AI2428" i="6"/>
  <c r="AG2428" i="6"/>
  <c r="AH2429" i="6"/>
  <c r="AI2429" i="6"/>
  <c r="AG2429" i="6"/>
  <c r="AH2430" i="6"/>
  <c r="AI2430" i="6"/>
  <c r="AG2430" i="6"/>
  <c r="AH2431" i="6"/>
  <c r="AI2431" i="6"/>
  <c r="AG2431" i="6"/>
  <c r="AH2432" i="6"/>
  <c r="AI2432" i="6"/>
  <c r="AG2432" i="6"/>
  <c r="AH2433" i="6"/>
  <c r="AI2433" i="6"/>
  <c r="AG2433" i="6"/>
  <c r="AH2434" i="6"/>
  <c r="AI2434" i="6"/>
  <c r="AG2434" i="6"/>
  <c r="AH2435" i="6"/>
  <c r="AI2435" i="6"/>
  <c r="AG2435" i="6"/>
  <c r="AH2436" i="6"/>
  <c r="AI2436" i="6"/>
  <c r="AG2436" i="6"/>
  <c r="AH2437" i="6"/>
  <c r="AI2437" i="6"/>
  <c r="AG2437" i="6"/>
  <c r="AH2438" i="6"/>
  <c r="AI2438" i="6"/>
  <c r="AG2438" i="6"/>
  <c r="AH2439" i="6"/>
  <c r="AI2439" i="6"/>
  <c r="AG2439" i="6"/>
  <c r="AH2440" i="6"/>
  <c r="AI2440" i="6"/>
  <c r="AG2440" i="6"/>
  <c r="AH2441" i="6"/>
  <c r="AI2441" i="6"/>
  <c r="AG2441" i="6"/>
  <c r="AH2442" i="6"/>
  <c r="AI2442" i="6"/>
  <c r="AG2442" i="6"/>
  <c r="AH2443" i="6"/>
  <c r="AI2443" i="6"/>
  <c r="AG2443" i="6"/>
  <c r="AH2444" i="6"/>
  <c r="AI2444" i="6"/>
  <c r="AG2444" i="6"/>
  <c r="AH2445" i="6"/>
  <c r="AI2445" i="6"/>
  <c r="AG2445" i="6"/>
  <c r="AH2446" i="6"/>
  <c r="AI2446" i="6"/>
  <c r="AG2446" i="6"/>
  <c r="AH2447" i="6"/>
  <c r="AI2447" i="6"/>
  <c r="AG2447" i="6"/>
  <c r="AH2448" i="6"/>
  <c r="AI2448" i="6"/>
  <c r="AG2448" i="6"/>
  <c r="AH2449" i="6"/>
  <c r="AI2449" i="6"/>
  <c r="AG2449" i="6"/>
  <c r="AH2450" i="6"/>
  <c r="AI2450" i="6"/>
  <c r="AG2450" i="6"/>
  <c r="AH2451" i="6"/>
  <c r="AI2451" i="6"/>
  <c r="AG2451" i="6"/>
  <c r="AH2452" i="6"/>
  <c r="AI2452" i="6"/>
  <c r="AG2452" i="6"/>
  <c r="AH2453" i="6"/>
  <c r="AI2453" i="6"/>
  <c r="AG2453" i="6"/>
  <c r="AH2454" i="6"/>
  <c r="AI2454" i="6"/>
  <c r="AG2454" i="6"/>
  <c r="AH2455" i="6"/>
  <c r="AI2455" i="6"/>
  <c r="AG2455" i="6"/>
  <c r="AH2456" i="6"/>
  <c r="AI2456" i="6"/>
  <c r="AG2456" i="6"/>
  <c r="AH2457" i="6"/>
  <c r="AI2457" i="6"/>
  <c r="AG2457" i="6"/>
  <c r="AH2458" i="6"/>
  <c r="AI2458" i="6"/>
  <c r="AG2458" i="6"/>
  <c r="AH2459" i="6"/>
  <c r="AI2459" i="6"/>
  <c r="AG2459" i="6"/>
  <c r="AH2460" i="6"/>
  <c r="AI2460" i="6"/>
  <c r="AG2460" i="6"/>
  <c r="AH2461" i="6"/>
  <c r="AI2461" i="6"/>
  <c r="AG2461" i="6"/>
  <c r="AH2462" i="6"/>
  <c r="AI2462" i="6"/>
  <c r="AG2462" i="6"/>
  <c r="AH2463" i="6"/>
  <c r="AI2463" i="6"/>
  <c r="AG2463" i="6"/>
  <c r="AH2464" i="6"/>
  <c r="AI2464" i="6"/>
  <c r="AG2464" i="6"/>
  <c r="AH2465" i="6"/>
  <c r="AI2465" i="6"/>
  <c r="AG2465" i="6"/>
  <c r="AH2466" i="6"/>
  <c r="AI2466" i="6"/>
  <c r="AG2466" i="6"/>
  <c r="AH2467" i="6"/>
  <c r="AI2467" i="6"/>
  <c r="AG2467" i="6"/>
  <c r="AH2468" i="6"/>
  <c r="AI2468" i="6"/>
  <c r="AG2468" i="6"/>
  <c r="AH2469" i="6"/>
  <c r="AI2469" i="6"/>
  <c r="AG2469" i="6"/>
  <c r="AH2470" i="6"/>
  <c r="AI2470" i="6"/>
  <c r="AG2470" i="6"/>
  <c r="AH2471" i="6"/>
  <c r="AI2471" i="6"/>
  <c r="AG2471" i="6"/>
  <c r="AH2472" i="6"/>
  <c r="AI2472" i="6"/>
  <c r="AG2472" i="6"/>
  <c r="AH2473" i="6"/>
  <c r="AI2473" i="6"/>
  <c r="AG2473" i="6"/>
  <c r="AH2474" i="6"/>
  <c r="AI2474" i="6"/>
  <c r="AG2474" i="6"/>
  <c r="AH2475" i="6"/>
  <c r="AI2475" i="6"/>
  <c r="AG2475" i="6"/>
  <c r="AH2476" i="6"/>
  <c r="AI2476" i="6"/>
  <c r="AG2476" i="6"/>
  <c r="AH2477" i="6"/>
  <c r="AI2477" i="6"/>
  <c r="AG2477" i="6"/>
  <c r="AH2478" i="6"/>
  <c r="AI2478" i="6"/>
  <c r="AG2478" i="6"/>
  <c r="AH2479" i="6"/>
  <c r="AI2479" i="6"/>
  <c r="AG2479" i="6"/>
  <c r="AH2480" i="6"/>
  <c r="AI2480" i="6"/>
  <c r="AG2480" i="6"/>
  <c r="AH2481" i="6"/>
  <c r="AI2481" i="6"/>
  <c r="AG2481" i="6"/>
  <c r="AH2482" i="6"/>
  <c r="AI2482" i="6"/>
  <c r="AG2482" i="6"/>
  <c r="AH2483" i="6"/>
  <c r="AI2483" i="6"/>
  <c r="AG2483" i="6"/>
  <c r="AH2484" i="6"/>
  <c r="AI2484" i="6"/>
  <c r="AG2484" i="6"/>
  <c r="AH2485" i="6"/>
  <c r="AI2485" i="6"/>
  <c r="AG2485" i="6"/>
  <c r="AH2486" i="6"/>
  <c r="AI2486" i="6"/>
  <c r="AG2486" i="6"/>
  <c r="AH2487" i="6"/>
  <c r="AI2487" i="6"/>
  <c r="AG2487" i="6"/>
  <c r="AH2488" i="6"/>
  <c r="AI2488" i="6"/>
  <c r="AG2488" i="6"/>
  <c r="AH2489" i="6"/>
  <c r="AI2489" i="6"/>
  <c r="AG2489" i="6"/>
  <c r="AH2490" i="6"/>
  <c r="AI2490" i="6"/>
  <c r="AG2490" i="6"/>
  <c r="AH2491" i="6"/>
  <c r="AI2491" i="6"/>
  <c r="AG2491" i="6"/>
  <c r="AH2492" i="6"/>
  <c r="AI2492" i="6"/>
  <c r="AG2492" i="6"/>
  <c r="AH2493" i="6"/>
  <c r="AI2493" i="6"/>
  <c r="AG2493" i="6"/>
  <c r="AH2494" i="6"/>
  <c r="AI2494" i="6"/>
  <c r="AG2494" i="6"/>
  <c r="AH2495" i="6"/>
  <c r="AI2495" i="6"/>
  <c r="AG2495" i="6"/>
  <c r="AH2496" i="6"/>
  <c r="AI2496" i="6"/>
  <c r="AG2496" i="6"/>
  <c r="AH2497" i="6"/>
  <c r="AI2497" i="6"/>
  <c r="AG2497" i="6"/>
  <c r="AH2498" i="6"/>
  <c r="AI2498" i="6"/>
  <c r="AG2498" i="6"/>
  <c r="AH2499" i="6"/>
  <c r="AI2499" i="6"/>
  <c r="AG2499" i="6"/>
  <c r="AH2500" i="6"/>
  <c r="AI2500" i="6"/>
  <c r="AG2500" i="6"/>
  <c r="AH2501" i="6"/>
  <c r="AI2501" i="6"/>
  <c r="AG2501" i="6"/>
  <c r="AH2502" i="6"/>
  <c r="AI2502" i="6"/>
  <c r="AG2502" i="6"/>
  <c r="AH2503" i="6"/>
  <c r="AI2503" i="6"/>
  <c r="AG2503" i="6"/>
  <c r="AH2504" i="6"/>
  <c r="AI2504" i="6"/>
  <c r="AG2504" i="6"/>
  <c r="AH2505" i="6"/>
  <c r="AI2505" i="6"/>
  <c r="AG2505" i="6"/>
  <c r="AH2506" i="6"/>
  <c r="AI2506" i="6"/>
  <c r="AG2506" i="6"/>
  <c r="AH2507" i="6"/>
  <c r="AI2507" i="6"/>
  <c r="AG2507" i="6"/>
  <c r="AH2508" i="6"/>
  <c r="AI2508" i="6"/>
  <c r="AG2508" i="6"/>
  <c r="AH2509" i="6"/>
  <c r="AI2509" i="6"/>
  <c r="AG2509" i="6"/>
  <c r="AH2510" i="6"/>
  <c r="AI2510" i="6"/>
  <c r="AG2510" i="6"/>
  <c r="AH2511" i="6"/>
  <c r="AI2511" i="6"/>
  <c r="AG2511" i="6"/>
  <c r="AH2512" i="6"/>
  <c r="AI2512" i="6"/>
  <c r="AG2512" i="6"/>
  <c r="AK12" i="6"/>
  <c r="AK13" i="6"/>
  <c r="AK14" i="6"/>
  <c r="AK15" i="6"/>
  <c r="AK16" i="6"/>
  <c r="AK17" i="6"/>
  <c r="AK18" i="6"/>
  <c r="AK19" i="6"/>
  <c r="AK20" i="6"/>
  <c r="AK21" i="6"/>
  <c r="AK22" i="6"/>
  <c r="AK23" i="6"/>
  <c r="AK24" i="6"/>
  <c r="AK25" i="6"/>
  <c r="AK26" i="6"/>
  <c r="AK27" i="6"/>
  <c r="AK28" i="6"/>
  <c r="AK29" i="6"/>
  <c r="AK30" i="6"/>
  <c r="AK31" i="6"/>
  <c r="AK32" i="6"/>
  <c r="AK33" i="6"/>
  <c r="AK34" i="6"/>
  <c r="AK35" i="6"/>
  <c r="AK36" i="6"/>
  <c r="AK37" i="6"/>
  <c r="AK39" i="6"/>
  <c r="AK38" i="6"/>
  <c r="AK40" i="6"/>
  <c r="AK41" i="6"/>
  <c r="AK42" i="6"/>
  <c r="AK43" i="6"/>
  <c r="AK44" i="6"/>
  <c r="AK45" i="6"/>
  <c r="AK46" i="6"/>
  <c r="AK47" i="6"/>
  <c r="AK48" i="6"/>
  <c r="AK49" i="6"/>
  <c r="AK50" i="6"/>
  <c r="AK51" i="6"/>
  <c r="AK52" i="6"/>
  <c r="AK53" i="6"/>
  <c r="AK54" i="6"/>
  <c r="AK55" i="6"/>
  <c r="AK56" i="6"/>
  <c r="AK57" i="6"/>
  <c r="AK58" i="6"/>
  <c r="AK59" i="6"/>
  <c r="AK60" i="6"/>
  <c r="AK61" i="6"/>
  <c r="AK62" i="6"/>
  <c r="AL13" i="6"/>
  <c r="HX4" i="16"/>
  <c r="HW4" i="16"/>
  <c r="HV4" i="16"/>
  <c r="HT4" i="16"/>
  <c r="L213" i="11"/>
  <c r="HU4" i="16"/>
  <c r="HR4" i="16"/>
  <c r="L212" i="11"/>
  <c r="HS4" i="16"/>
  <c r="HP4" i="16"/>
  <c r="L211" i="11"/>
  <c r="HQ4" i="16"/>
  <c r="HN4" i="16"/>
  <c r="L210" i="11"/>
  <c r="HO4" i="16"/>
  <c r="HL4" i="16"/>
  <c r="L209" i="11"/>
  <c r="HM4" i="16"/>
  <c r="HJ4" i="16"/>
  <c r="L208" i="11"/>
  <c r="HK4" i="16"/>
  <c r="HH4" i="16"/>
  <c r="L207" i="11"/>
  <c r="HI4" i="16"/>
  <c r="HF4" i="16"/>
  <c r="L206" i="11"/>
  <c r="HG4" i="16"/>
  <c r="HD4" i="16"/>
  <c r="L205" i="11"/>
  <c r="HE4" i="16"/>
  <c r="HB4" i="16"/>
  <c r="L204" i="11"/>
  <c r="HC4" i="16"/>
  <c r="GZ4" i="16"/>
  <c r="L203" i="11"/>
  <c r="HA4" i="16"/>
  <c r="GX4" i="16"/>
  <c r="L202" i="11"/>
  <c r="GY4" i="16"/>
  <c r="GV4" i="16"/>
  <c r="L201" i="11"/>
  <c r="GW4" i="16"/>
  <c r="GT4" i="16"/>
  <c r="L200" i="11"/>
  <c r="GU4" i="16"/>
  <c r="GR4" i="16"/>
  <c r="L199" i="11"/>
  <c r="GS4" i="16"/>
  <c r="GP4" i="16"/>
  <c r="L198" i="11"/>
  <c r="GQ4" i="16"/>
  <c r="GN4" i="16"/>
  <c r="L197" i="11"/>
  <c r="GO4" i="16"/>
  <c r="GL4" i="16"/>
  <c r="L196" i="11"/>
  <c r="GM4" i="16"/>
  <c r="GJ4" i="16"/>
  <c r="L195" i="11"/>
  <c r="GK4" i="16"/>
  <c r="GH4" i="16"/>
  <c r="L194" i="11"/>
  <c r="GI4" i="16"/>
  <c r="GF4" i="16"/>
  <c r="L193" i="11"/>
  <c r="GG4" i="16"/>
  <c r="GD4" i="16"/>
  <c r="L192" i="11"/>
  <c r="GE4" i="16"/>
  <c r="GB4" i="16"/>
  <c r="L191" i="11"/>
  <c r="GC4" i="16"/>
  <c r="FZ4" i="16"/>
  <c r="L190" i="11"/>
  <c r="GA4" i="16"/>
  <c r="FX4" i="16"/>
  <c r="L189" i="11"/>
  <c r="FY4" i="16"/>
  <c r="FV4" i="16"/>
  <c r="L188" i="11"/>
  <c r="FW4" i="16"/>
  <c r="FT4" i="16"/>
  <c r="L187" i="11"/>
  <c r="FU4" i="16"/>
  <c r="FR4" i="16"/>
  <c r="L186" i="11"/>
  <c r="FS4" i="16"/>
  <c r="FP4" i="16"/>
  <c r="L185" i="11"/>
  <c r="FQ4" i="16"/>
  <c r="FN4" i="16"/>
  <c r="L184" i="11"/>
  <c r="FO4" i="16"/>
  <c r="FL4" i="16"/>
  <c r="L183" i="11"/>
  <c r="FM4" i="16"/>
  <c r="FJ4" i="16"/>
  <c r="L182" i="11"/>
  <c r="FK4" i="16"/>
  <c r="FH4" i="16"/>
  <c r="L181" i="11"/>
  <c r="FI4" i="16"/>
  <c r="FF4" i="16"/>
  <c r="L180" i="11"/>
  <c r="FG4" i="16"/>
  <c r="L179" i="11"/>
  <c r="FE4" i="16"/>
  <c r="FD4" i="16"/>
  <c r="FC4" i="16"/>
  <c r="FB4" i="16"/>
  <c r="EW4" i="16"/>
  <c r="H165" i="11"/>
  <c r="EX4" i="16"/>
  <c r="EY4" i="16"/>
  <c r="FA4" i="16"/>
  <c r="EZ4" i="16"/>
  <c r="ER4" i="16"/>
  <c r="H164" i="11"/>
  <c r="ES4" i="16"/>
  <c r="ET4" i="16"/>
  <c r="EV4" i="16"/>
  <c r="EU4" i="16"/>
  <c r="EM4" i="16"/>
  <c r="H163" i="11"/>
  <c r="EN4" i="16"/>
  <c r="EO4" i="16"/>
  <c r="EQ4" i="16"/>
  <c r="EP4" i="16"/>
  <c r="EH4" i="16"/>
  <c r="H162" i="11"/>
  <c r="EI4" i="16"/>
  <c r="EJ4" i="16"/>
  <c r="EL4" i="16"/>
  <c r="EK4" i="16"/>
  <c r="EC4" i="16"/>
  <c r="H161" i="11"/>
  <c r="ED4" i="16"/>
  <c r="EE4" i="16"/>
  <c r="EG4" i="16"/>
  <c r="EF4" i="16"/>
  <c r="DX4" i="16"/>
  <c r="H160" i="11"/>
  <c r="DY4" i="16"/>
  <c r="DZ4" i="16"/>
  <c r="EB4" i="16"/>
  <c r="EA4" i="16"/>
  <c r="DS4" i="16"/>
  <c r="H159" i="11"/>
  <c r="DT4" i="16"/>
  <c r="DU4" i="16"/>
  <c r="DW4" i="16"/>
  <c r="DV4" i="16"/>
  <c r="DN4" i="16"/>
  <c r="H158" i="11"/>
  <c r="DO4" i="16"/>
  <c r="DP4" i="16"/>
  <c r="DR4" i="16"/>
  <c r="DQ4" i="16"/>
  <c r="DI4" i="16"/>
  <c r="H157" i="11"/>
  <c r="DJ4" i="16"/>
  <c r="DK4" i="16"/>
  <c r="DM4" i="16"/>
  <c r="DL4" i="16"/>
  <c r="DD4" i="16"/>
  <c r="E23" i="11"/>
  <c r="H156" i="11"/>
  <c r="DE4" i="16"/>
  <c r="DF4" i="16"/>
  <c r="DH4" i="16"/>
  <c r="DG4" i="16"/>
  <c r="DC4" i="16"/>
  <c r="DB4" i="16"/>
  <c r="E24" i="11"/>
  <c r="DA4" i="16"/>
  <c r="H155" i="11"/>
  <c r="CZ4" i="16"/>
  <c r="CY4" i="16"/>
  <c r="CU4" i="16"/>
  <c r="CX4" i="16"/>
  <c r="CW4" i="16"/>
  <c r="CV4" i="16"/>
  <c r="CQ4" i="16"/>
  <c r="CR4" i="16"/>
  <c r="CS4" i="16"/>
  <c r="CT4" i="16"/>
  <c r="CM4" i="16"/>
  <c r="CN4" i="16"/>
  <c r="CO4" i="16"/>
  <c r="CP4" i="16"/>
  <c r="CI4" i="16"/>
  <c r="CJ4" i="16"/>
  <c r="CK4" i="16"/>
  <c r="CL4" i="16"/>
  <c r="CE4" i="16"/>
  <c r="CF4" i="16"/>
  <c r="CG4" i="16"/>
  <c r="CH4" i="16"/>
  <c r="CA4" i="16"/>
  <c r="CB4" i="16"/>
  <c r="CC4" i="16"/>
  <c r="CD4" i="16"/>
  <c r="BW4" i="16"/>
  <c r="BX4" i="16"/>
  <c r="BY4" i="16"/>
  <c r="BZ4" i="16"/>
  <c r="BS4" i="16"/>
  <c r="BT4" i="16"/>
  <c r="BU4" i="16"/>
  <c r="BV4" i="16"/>
  <c r="BO4" i="16"/>
  <c r="BP4" i="16"/>
  <c r="BQ4" i="16"/>
  <c r="BR4" i="16"/>
  <c r="BK4" i="16"/>
  <c r="BL4" i="16"/>
  <c r="BM4" i="16"/>
  <c r="BN4" i="16"/>
  <c r="BG4" i="16"/>
  <c r="BH4" i="16"/>
  <c r="BI4" i="16"/>
  <c r="BJ4" i="16"/>
  <c r="BC4" i="16"/>
  <c r="BD4" i="16"/>
  <c r="BE4" i="16"/>
  <c r="BF4" i="16"/>
  <c r="AY4" i="16"/>
  <c r="AZ4" i="16"/>
  <c r="BA4" i="16"/>
  <c r="BB4" i="16"/>
  <c r="AU4" i="16"/>
  <c r="AV4" i="16"/>
  <c r="AW4" i="16"/>
  <c r="AX4" i="16"/>
  <c r="AQ4" i="16"/>
  <c r="AT4" i="16"/>
  <c r="AS4" i="16"/>
  <c r="AM4" i="16"/>
  <c r="AO4" i="16"/>
  <c r="AP4" i="16"/>
  <c r="AL4" i="16"/>
  <c r="AR4" i="16"/>
  <c r="AN4" i="16"/>
  <c r="AK4" i="16"/>
  <c r="AJ4" i="16"/>
  <c r="AI4" i="16"/>
  <c r="AH4" i="16"/>
  <c r="AG4" i="16"/>
  <c r="AF4" i="16"/>
  <c r="AE4" i="16"/>
  <c r="AD4" i="16"/>
  <c r="AC4" i="16"/>
  <c r="AB4" i="16"/>
  <c r="AA4" i="16"/>
  <c r="E11" i="11"/>
  <c r="Z4" i="16"/>
  <c r="Y4" i="16"/>
  <c r="W4" i="16"/>
  <c r="V4" i="16"/>
  <c r="U4" i="16"/>
  <c r="O62" i="5"/>
  <c r="O63" i="5"/>
  <c r="O64" i="5"/>
  <c r="O65" i="5"/>
  <c r="O66" i="5"/>
  <c r="O67" i="5"/>
  <c r="O68" i="5"/>
  <c r="O69" i="5"/>
  <c r="O70" i="5"/>
  <c r="O71" i="5"/>
  <c r="O72" i="5"/>
  <c r="O73" i="5"/>
  <c r="O74" i="5"/>
  <c r="O75" i="5"/>
  <c r="O76" i="5"/>
  <c r="O77" i="5"/>
  <c r="O78" i="5"/>
  <c r="O79" i="5"/>
  <c r="O80" i="5"/>
  <c r="O81" i="5"/>
  <c r="O82" i="5"/>
  <c r="O84" i="5"/>
  <c r="T4" i="16"/>
  <c r="P4" i="16"/>
  <c r="O4" i="16"/>
  <c r="N4" i="16"/>
  <c r="T14" i="5"/>
  <c r="T15" i="5"/>
  <c r="T16" i="5"/>
  <c r="M4" i="16"/>
  <c r="L4" i="16"/>
  <c r="O15" i="5"/>
  <c r="O16" i="5"/>
  <c r="K4" i="16"/>
  <c r="J4" i="16"/>
  <c r="I4" i="16"/>
  <c r="H4" i="16"/>
  <c r="G4" i="16"/>
  <c r="AC23" i="5"/>
  <c r="AC24" i="5"/>
  <c r="F4" i="16"/>
  <c r="E4" i="16"/>
  <c r="D4" i="16"/>
  <c r="C4" i="16"/>
  <c r="B4" i="16"/>
  <c r="A4" i="16"/>
  <c r="AB87" i="11"/>
  <c r="AB88" i="11"/>
  <c r="AB89" i="11"/>
  <c r="AB90" i="11"/>
  <c r="AB92" i="11"/>
  <c r="AB93" i="11"/>
  <c r="AB94" i="11"/>
  <c r="AB95" i="11"/>
  <c r="AB96" i="11"/>
  <c r="AB98" i="11"/>
  <c r="AB99" i="11"/>
  <c r="AB100" i="11"/>
  <c r="AB101" i="11"/>
  <c r="AB102" i="11"/>
  <c r="AB104" i="11"/>
  <c r="AB105" i="11"/>
  <c r="AB106" i="11"/>
  <c r="AB107" i="11"/>
  <c r="AB108" i="11"/>
  <c r="AB16" i="6"/>
  <c r="AB31" i="6"/>
  <c r="AB46" i="6"/>
  <c r="AB54" i="6"/>
  <c r="AB55" i="6"/>
  <c r="AB74" i="6"/>
  <c r="EQ3" i="11"/>
  <c r="ER3" i="11"/>
  <c r="EI3" i="11"/>
  <c r="EJ3" i="11"/>
  <c r="EK3" i="11"/>
  <c r="EL3" i="11"/>
  <c r="EM3" i="11"/>
  <c r="EN3" i="11"/>
  <c r="EO3" i="11"/>
  <c r="EP3" i="11"/>
  <c r="EH3" i="11"/>
  <c r="AC122" i="11"/>
  <c r="AB122" i="11"/>
  <c r="AC123" i="11"/>
  <c r="AD123" i="11"/>
  <c r="AB123" i="11"/>
  <c r="AC124" i="11"/>
  <c r="AD124" i="11"/>
  <c r="AB124" i="11"/>
  <c r="AC125" i="11"/>
  <c r="AD125" i="11"/>
  <c r="AB125" i="11"/>
  <c r="AD126" i="11"/>
  <c r="AB126" i="11"/>
  <c r="E8" i="11"/>
  <c r="AV107" i="11"/>
  <c r="E32" i="11"/>
  <c r="E35" i="11"/>
  <c r="AB64" i="6"/>
  <c r="E34" i="11"/>
  <c r="AB60" i="6"/>
  <c r="E33" i="11"/>
  <c r="E31" i="11"/>
  <c r="AB36" i="6"/>
  <c r="E28" i="11"/>
  <c r="E29" i="11"/>
  <c r="AB34" i="6"/>
  <c r="E27" i="11"/>
  <c r="E30" i="11"/>
  <c r="E26" i="11"/>
  <c r="AB24" i="6"/>
  <c r="E25" i="11"/>
  <c r="AB15" i="6"/>
  <c r="AB47" i="6"/>
  <c r="AB26" i="6"/>
  <c r="AB25" i="6"/>
  <c r="AB66" i="6"/>
  <c r="AL85" i="11"/>
  <c r="AL86" i="11"/>
  <c r="AL87" i="11"/>
  <c r="AL88" i="11"/>
  <c r="AL89" i="11"/>
  <c r="AL90" i="11"/>
  <c r="AL91" i="11"/>
  <c r="AL92" i="11"/>
  <c r="AL93" i="11"/>
  <c r="AL94" i="11"/>
  <c r="AL95" i="11"/>
  <c r="AL96" i="11"/>
  <c r="AL97" i="11"/>
  <c r="AL98" i="11"/>
  <c r="AL99" i="11"/>
  <c r="AL100" i="11"/>
  <c r="AL101" i="11"/>
  <c r="AL102" i="11"/>
  <c r="AL103" i="11"/>
  <c r="AL104" i="11"/>
  <c r="AL105" i="11"/>
  <c r="AL106" i="11"/>
  <c r="AL107" i="11"/>
  <c r="AL108" i="11"/>
  <c r="AL109" i="11"/>
  <c r="AL110" i="11"/>
  <c r="AL111" i="11"/>
  <c r="AL112" i="11"/>
  <c r="AL113" i="11"/>
  <c r="AL114" i="11"/>
  <c r="AL115" i="11"/>
  <c r="AL116" i="11"/>
  <c r="AL117" i="11"/>
  <c r="AL118" i="11"/>
  <c r="AL119" i="11"/>
  <c r="AL120" i="11"/>
  <c r="AL121" i="11"/>
  <c r="AL122" i="11"/>
  <c r="AL123" i="11"/>
  <c r="AL124" i="11"/>
  <c r="AL125" i="11"/>
  <c r="AL126" i="11"/>
  <c r="AB22" i="6"/>
  <c r="AB32" i="6"/>
  <c r="AB75" i="6"/>
  <c r="AB33" i="6"/>
  <c r="E44" i="11"/>
  <c r="E45" i="11"/>
  <c r="E46" i="11"/>
  <c r="AB62" i="6"/>
  <c r="E47" i="11"/>
  <c r="AB63" i="6"/>
  <c r="E49" i="11"/>
  <c r="E50" i="11"/>
  <c r="AB19" i="6"/>
  <c r="AB44" i="6"/>
  <c r="AB48" i="6"/>
  <c r="AB49" i="6"/>
  <c r="AB50" i="6"/>
  <c r="AB51" i="6"/>
  <c r="AB52" i="6"/>
  <c r="O180" i="11"/>
  <c r="O181" i="11"/>
  <c r="O182" i="11"/>
  <c r="O183" i="11"/>
  <c r="O184" i="11"/>
  <c r="O185" i="11"/>
  <c r="O186" i="11"/>
  <c r="O187" i="11"/>
  <c r="O188" i="11"/>
  <c r="O189" i="11"/>
  <c r="O190" i="11"/>
  <c r="O191" i="11"/>
  <c r="O192" i="11"/>
  <c r="O193" i="11"/>
  <c r="O194" i="11"/>
  <c r="O195" i="11"/>
  <c r="O196" i="11"/>
  <c r="O197" i="11"/>
  <c r="O198" i="11"/>
  <c r="O199" i="11"/>
  <c r="O200" i="11"/>
  <c r="O201" i="11"/>
  <c r="O202" i="11"/>
  <c r="O203" i="11"/>
  <c r="O204" i="11"/>
  <c r="O205" i="11"/>
  <c r="O206" i="11"/>
  <c r="O207" i="11"/>
  <c r="O208" i="11"/>
  <c r="O209" i="11"/>
  <c r="O210" i="11"/>
  <c r="O211" i="11"/>
  <c r="O212" i="11"/>
  <c r="O213" i="11"/>
  <c r="O179" i="11"/>
  <c r="E51" i="11"/>
  <c r="C237" i="11"/>
  <c r="T28" i="5"/>
  <c r="T27" i="5"/>
  <c r="O28" i="5"/>
  <c r="O27" i="5"/>
  <c r="X16" i="5"/>
  <c r="X15" i="5"/>
  <c r="X14" i="5"/>
  <c r="AB35" i="6"/>
  <c r="AB21" i="6"/>
  <c r="AB23" i="6"/>
  <c r="AB27" i="6"/>
  <c r="AB28" i="6"/>
  <c r="AB29" i="6"/>
  <c r="AB37" i="6"/>
  <c r="AB38" i="6"/>
  <c r="AB39" i="6"/>
  <c r="AB30" i="6"/>
  <c r="AB40" i="6"/>
  <c r="AB43" i="6"/>
  <c r="AB41" i="6"/>
  <c r="AB45" i="6"/>
  <c r="AB53" i="6"/>
  <c r="AB56" i="6"/>
  <c r="AB58" i="6"/>
  <c r="AB61" i="6"/>
  <c r="AB59" i="6"/>
  <c r="AB68" i="6"/>
  <c r="AB73" i="6"/>
  <c r="E39" i="11"/>
  <c r="E38" i="11"/>
  <c r="E37" i="11"/>
  <c r="E36" i="11"/>
  <c r="E42" i="11"/>
  <c r="E41" i="11"/>
  <c r="E40" i="11"/>
  <c r="E43" i="11"/>
  <c r="E56" i="11"/>
  <c r="E55" i="11"/>
  <c r="E54" i="11"/>
  <c r="E53" i="11"/>
  <c r="E52" i="11"/>
  <c r="E48" i="11"/>
  <c r="AR107" i="11"/>
  <c r="AR108" i="11"/>
  <c r="AR109" i="11"/>
  <c r="AR110" i="11"/>
  <c r="AR111" i="11"/>
  <c r="AR112" i="11"/>
  <c r="AR113" i="11"/>
  <c r="AR114" i="11"/>
  <c r="AR115" i="11"/>
  <c r="AR116" i="11"/>
  <c r="AR117" i="11"/>
  <c r="AR118" i="11"/>
  <c r="AR119" i="11"/>
  <c r="AR120" i="11"/>
  <c r="AR121" i="11"/>
  <c r="AR122" i="11"/>
  <c r="C23" i="13"/>
  <c r="V23" i="13"/>
  <c r="Q23" i="13"/>
  <c r="AA43" i="13"/>
  <c r="V43" i="13"/>
  <c r="V25" i="13"/>
  <c r="V26" i="13"/>
  <c r="AA27" i="13"/>
  <c r="V27" i="13"/>
  <c r="AA28" i="13"/>
  <c r="V28" i="13"/>
  <c r="AA29" i="13"/>
  <c r="V29" i="13"/>
  <c r="AA30" i="13"/>
  <c r="V30" i="13"/>
  <c r="AA31" i="13"/>
  <c r="V31" i="13"/>
  <c r="AA24" i="13"/>
  <c r="V24" i="13"/>
  <c r="AA32" i="13"/>
  <c r="V32" i="13"/>
  <c r="AA33" i="13"/>
  <c r="V33" i="13"/>
  <c r="AA34" i="13"/>
  <c r="V34" i="13"/>
  <c r="AA35" i="13"/>
  <c r="V35" i="13"/>
  <c r="AA36" i="13"/>
  <c r="V36" i="13"/>
  <c r="AA37" i="13"/>
  <c r="V37" i="13"/>
  <c r="AA38" i="13"/>
  <c r="V38" i="13"/>
  <c r="AA39" i="13"/>
  <c r="V39" i="13"/>
  <c r="AA40" i="13"/>
  <c r="V40" i="13"/>
  <c r="V41" i="13"/>
  <c r="AA42" i="13"/>
  <c r="V42" i="13"/>
  <c r="Q43" i="13"/>
  <c r="V59" i="13"/>
  <c r="V53" i="13"/>
  <c r="V50" i="13"/>
  <c r="Q25" i="13"/>
  <c r="Q26" i="13"/>
  <c r="AA59" i="13"/>
  <c r="AA53" i="13"/>
  <c r="AA50" i="13"/>
  <c r="AA48" i="13"/>
  <c r="V48" i="13"/>
  <c r="AA44" i="13"/>
  <c r="V44" i="13"/>
  <c r="V52" i="13"/>
  <c r="V49" i="13"/>
  <c r="Q27" i="13"/>
  <c r="V61" i="13"/>
  <c r="AA51" i="13"/>
  <c r="V51" i="13"/>
  <c r="AA55" i="13"/>
  <c r="V55" i="13"/>
  <c r="AA46" i="13"/>
  <c r="V46" i="13"/>
  <c r="AA60" i="13"/>
  <c r="V60" i="13"/>
  <c r="Q28" i="13"/>
  <c r="V58" i="13"/>
  <c r="Q59" i="13"/>
  <c r="Q53" i="13"/>
  <c r="Q41" i="13"/>
  <c r="Q29" i="13"/>
  <c r="Q50" i="13"/>
  <c r="Q52" i="13"/>
  <c r="Q49" i="13"/>
  <c r="Q48" i="13"/>
  <c r="Q35" i="13"/>
  <c r="Q39" i="13"/>
  <c r="Q24" i="13"/>
  <c r="Q44" i="13"/>
  <c r="Q37" i="13"/>
  <c r="Q30" i="13"/>
  <c r="Q36" i="13"/>
  <c r="Q40" i="13"/>
  <c r="Q42" i="13"/>
  <c r="Q32" i="13"/>
  <c r="Q61" i="13"/>
  <c r="Q51" i="13"/>
  <c r="Q55" i="13"/>
  <c r="Q33" i="13"/>
  <c r="Q46" i="13"/>
  <c r="Q60" i="13"/>
  <c r="V54" i="13"/>
  <c r="Q54" i="13"/>
  <c r="V47" i="13"/>
  <c r="Q47" i="13"/>
  <c r="Q34" i="13"/>
  <c r="Q38" i="13"/>
  <c r="V57" i="13"/>
  <c r="Q57" i="13"/>
  <c r="Q58" i="13"/>
  <c r="Q31" i="13"/>
  <c r="V45" i="13"/>
  <c r="Q45" i="13"/>
  <c r="V56" i="13"/>
  <c r="Q56" i="13"/>
  <c r="H22" i="11"/>
  <c r="C239" i="11"/>
  <c r="C238" i="11"/>
  <c r="AA25" i="13"/>
  <c r="AA26" i="13"/>
  <c r="AA23" i="13"/>
  <c r="AA41" i="13"/>
  <c r="AA45" i="13"/>
  <c r="AA47" i="13"/>
  <c r="AA49" i="13"/>
  <c r="AA52" i="13"/>
  <c r="AA54" i="13"/>
  <c r="AA56" i="13"/>
  <c r="AA57" i="13"/>
  <c r="AA58" i="13"/>
  <c r="AA61" i="13"/>
  <c r="AP36" i="5"/>
  <c r="AN86" i="11"/>
  <c r="AN85" i="11"/>
  <c r="AN87" i="11"/>
  <c r="AN88" i="11"/>
  <c r="AN89" i="11"/>
  <c r="AN90" i="11"/>
  <c r="AN91" i="11"/>
  <c r="AN92" i="11"/>
  <c r="AN93" i="11"/>
  <c r="AN94" i="11"/>
  <c r="AN95" i="11"/>
  <c r="AN96" i="11"/>
  <c r="AN97" i="11"/>
  <c r="AN98" i="11"/>
  <c r="AN99" i="11"/>
  <c r="AN100" i="11"/>
  <c r="AN101" i="11"/>
  <c r="AN102" i="11"/>
  <c r="AN103" i="11"/>
  <c r="AN104" i="11"/>
  <c r="AN105" i="11"/>
  <c r="AN106" i="11"/>
  <c r="AN107" i="11"/>
  <c r="AN108" i="11"/>
  <c r="AN109" i="11"/>
  <c r="AN110" i="11"/>
  <c r="AN111" i="11"/>
  <c r="AN112" i="11"/>
  <c r="AN113" i="11"/>
  <c r="AN114" i="11"/>
  <c r="AN115" i="11"/>
  <c r="AN116" i="11"/>
  <c r="AN117" i="11"/>
  <c r="AN118" i="11"/>
  <c r="AN119" i="11"/>
  <c r="AN120" i="11"/>
  <c r="AN121" i="11"/>
  <c r="AN122" i="11"/>
  <c r="AN123" i="11"/>
  <c r="AN124" i="11"/>
  <c r="AN125" i="11"/>
  <c r="V24" i="5"/>
  <c r="V23" i="5"/>
  <c r="H24" i="11"/>
  <c r="H25" i="11"/>
  <c r="H26" i="11"/>
  <c r="H27" i="11"/>
  <c r="H28" i="11"/>
  <c r="I28" i="11"/>
  <c r="H29" i="11"/>
  <c r="I29" i="11"/>
  <c r="H30" i="11"/>
  <c r="I30" i="11"/>
  <c r="H31" i="11"/>
  <c r="I31" i="11"/>
  <c r="H32" i="11"/>
  <c r="I32" i="11"/>
  <c r="H33" i="11"/>
  <c r="I33" i="11"/>
  <c r="H34" i="11"/>
  <c r="I34" i="11"/>
  <c r="H35" i="11"/>
  <c r="I35" i="11"/>
  <c r="H36" i="11"/>
  <c r="I36" i="11"/>
  <c r="H37" i="11"/>
  <c r="I37" i="11"/>
  <c r="H38" i="11"/>
  <c r="I38" i="11"/>
  <c r="H39" i="11"/>
  <c r="I39" i="11"/>
  <c r="H40" i="11"/>
  <c r="I40" i="11"/>
  <c r="H41" i="11"/>
  <c r="I41" i="11"/>
  <c r="H42" i="11"/>
  <c r="I42" i="11"/>
  <c r="H43" i="11"/>
  <c r="I43" i="11"/>
  <c r="H44" i="11"/>
  <c r="I44" i="11"/>
  <c r="H45" i="11"/>
  <c r="I45" i="11"/>
  <c r="H46" i="11"/>
  <c r="I46" i="11"/>
  <c r="H47" i="11"/>
  <c r="I47" i="11"/>
  <c r="H48" i="11"/>
  <c r="I48" i="11"/>
  <c r="H49" i="11"/>
  <c r="I49" i="11"/>
  <c r="H50" i="11"/>
  <c r="I50" i="11"/>
  <c r="H51" i="11"/>
  <c r="I51" i="11"/>
  <c r="H52" i="11"/>
  <c r="I52" i="11"/>
  <c r="H53" i="11"/>
  <c r="I53" i="11"/>
  <c r="H54" i="11"/>
  <c r="I54" i="11"/>
  <c r="H55" i="11"/>
  <c r="I55" i="11"/>
  <c r="H56" i="11"/>
  <c r="I56" i="11"/>
  <c r="U22" i="13"/>
  <c r="C66" i="13"/>
  <c r="C65" i="13"/>
  <c r="C62" i="13"/>
  <c r="C61" i="13"/>
  <c r="C60" i="13"/>
  <c r="C59" i="13"/>
  <c r="C58" i="13"/>
  <c r="C55" i="13"/>
  <c r="C54" i="13"/>
  <c r="C53" i="13"/>
  <c r="C52" i="13"/>
  <c r="C51" i="13"/>
  <c r="C50" i="13"/>
  <c r="C49" i="13"/>
  <c r="C48" i="13"/>
  <c r="C24" i="13"/>
  <c r="C25" i="13"/>
  <c r="C26" i="13"/>
  <c r="C27" i="13"/>
  <c r="C28" i="13"/>
  <c r="C29" i="13"/>
  <c r="C30" i="13"/>
  <c r="C31" i="13"/>
  <c r="C32" i="13"/>
  <c r="C33" i="13"/>
  <c r="C34" i="13"/>
  <c r="C35" i="13"/>
  <c r="C36" i="13"/>
  <c r="C37" i="13"/>
  <c r="C38" i="13"/>
  <c r="C39" i="13"/>
  <c r="C40" i="13"/>
  <c r="C41" i="13"/>
  <c r="C42" i="13"/>
  <c r="C43" i="13"/>
  <c r="C44" i="13"/>
  <c r="C45" i="13"/>
  <c r="C22" i="13"/>
  <c r="K5" i="11"/>
  <c r="I5" i="6"/>
  <c r="E5" i="11"/>
  <c r="E5" i="6"/>
  <c r="E6" i="11"/>
  <c r="D5" i="13"/>
  <c r="F5" i="13"/>
  <c r="F6" i="13"/>
  <c r="I6" i="6"/>
  <c r="Q23" i="5"/>
  <c r="Q24" i="5"/>
  <c r="H23" i="11"/>
  <c r="K6" i="11"/>
  <c r="E59" i="13"/>
  <c r="E66" i="13"/>
  <c r="E65" i="13"/>
  <c r="E58" i="13"/>
  <c r="E60" i="13"/>
  <c r="E61" i="13"/>
  <c r="E62" i="13"/>
  <c r="E55" i="13"/>
  <c r="E54" i="13"/>
  <c r="E53" i="13"/>
  <c r="E52" i="13"/>
  <c r="E51" i="13"/>
  <c r="E50" i="13"/>
  <c r="E49" i="13"/>
  <c r="E48" i="13"/>
  <c r="E23" i="13"/>
  <c r="E24" i="13"/>
  <c r="E25" i="13"/>
  <c r="E26" i="13"/>
  <c r="E27" i="13"/>
  <c r="E28" i="13"/>
  <c r="E29" i="13"/>
  <c r="E30" i="13"/>
  <c r="E31" i="13"/>
  <c r="E32" i="13"/>
  <c r="E33" i="13"/>
  <c r="E34" i="13"/>
  <c r="E35" i="13"/>
  <c r="E36" i="13"/>
  <c r="E37" i="13"/>
  <c r="E38" i="13"/>
  <c r="E39" i="13"/>
  <c r="E40" i="13"/>
  <c r="E41" i="13"/>
  <c r="E42" i="13"/>
  <c r="E43" i="13"/>
  <c r="E44" i="13"/>
  <c r="E45" i="13"/>
  <c r="E22" i="13"/>
  <c r="D6" i="13"/>
  <c r="AM84" i="11"/>
  <c r="AM125" i="11"/>
  <c r="AM124" i="11"/>
  <c r="AM123" i="11"/>
  <c r="AM122" i="11"/>
  <c r="AM121" i="11"/>
  <c r="AM120" i="11"/>
  <c r="AM119" i="11"/>
  <c r="AM118" i="11"/>
  <c r="AM117" i="11"/>
  <c r="AM116" i="11"/>
  <c r="AM114" i="11"/>
  <c r="AM113" i="11"/>
  <c r="AM112" i="11"/>
  <c r="AM111" i="11"/>
  <c r="AM110" i="11"/>
  <c r="AM109" i="11"/>
  <c r="AM108" i="11"/>
  <c r="AM107" i="11"/>
  <c r="AM106" i="11"/>
  <c r="AM105" i="11"/>
  <c r="AM103" i="11"/>
  <c r="AM102" i="11"/>
  <c r="AM101" i="11"/>
  <c r="AM100" i="11"/>
  <c r="AM99" i="11"/>
  <c r="AM98" i="11"/>
  <c r="AM97" i="11"/>
  <c r="AM96" i="11"/>
  <c r="AM95" i="11"/>
  <c r="AM94" i="11"/>
  <c r="AM93" i="11"/>
  <c r="AM92" i="11"/>
  <c r="AM91" i="11"/>
  <c r="AM90" i="11"/>
  <c r="AM89" i="11"/>
  <c r="AM88" i="11"/>
  <c r="AM87" i="11"/>
  <c r="AM86" i="11"/>
  <c r="F102" i="11"/>
  <c r="AM85" i="11"/>
  <c r="AM115" i="11"/>
  <c r="AM104" i="11"/>
  <c r="I23" i="11"/>
  <c r="I22" i="11"/>
  <c r="F22" i="11"/>
  <c r="F23" i="11"/>
  <c r="M121" i="11"/>
  <c r="M122" i="11"/>
  <c r="M123" i="11"/>
  <c r="M124" i="11"/>
  <c r="M125" i="11"/>
  <c r="M126" i="11"/>
  <c r="M127" i="11"/>
  <c r="M128" i="11"/>
  <c r="M129" i="11"/>
  <c r="M130" i="11"/>
  <c r="M131" i="11"/>
  <c r="M132" i="11"/>
  <c r="M133" i="11"/>
  <c r="M134"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I27" i="11"/>
  <c r="I26" i="11"/>
  <c r="I25" i="11"/>
  <c r="I24" i="11"/>
  <c r="M120" i="11"/>
  <c r="M135" i="11"/>
  <c r="AB76" i="6"/>
  <c r="AB72" i="6"/>
  <c r="AB71" i="6"/>
  <c r="AB70" i="6"/>
  <c r="AB69" i="6"/>
</calcChain>
</file>

<file path=xl/sharedStrings.xml><?xml version="1.0" encoding="utf-8"?>
<sst xmlns="http://schemas.openxmlformats.org/spreadsheetml/2006/main" count="1317" uniqueCount="689">
  <si>
    <t>Punkte</t>
  </si>
  <si>
    <t>Bewertung Artenspektrum:</t>
  </si>
  <si>
    <t>Bewertung Dominanzverhältnis:</t>
  </si>
  <si>
    <t>Bachforelle</t>
  </si>
  <si>
    <t>21-30</t>
  </si>
  <si>
    <t>31-40</t>
  </si>
  <si>
    <t>Bemerkungen</t>
  </si>
  <si>
    <t>Habitat</t>
  </si>
  <si>
    <t>PKD</t>
  </si>
  <si>
    <t>Fischart</t>
  </si>
  <si>
    <t>Anguilla anguilla</t>
  </si>
  <si>
    <t>Barbus plebejus</t>
  </si>
  <si>
    <t>Nase</t>
  </si>
  <si>
    <t>Savetta</t>
  </si>
  <si>
    <t xml:space="preserve">Cobitis taenia </t>
  </si>
  <si>
    <t xml:space="preserve">Cottus gobio </t>
  </si>
  <si>
    <t xml:space="preserve">Esox lucius </t>
  </si>
  <si>
    <t>Gobio gobio</t>
  </si>
  <si>
    <t>Gymnocephalus cernua</t>
  </si>
  <si>
    <t>Lampetra planeri</t>
  </si>
  <si>
    <t>Rutilus rutilus</t>
  </si>
  <si>
    <t>Salaria fluviatilis</t>
  </si>
  <si>
    <t>Strigione</t>
  </si>
  <si>
    <t>Thymallus thymallus</t>
  </si>
  <si>
    <t>Zingel asper</t>
  </si>
  <si>
    <t>Deformationen/Anomalien</t>
  </si>
  <si>
    <t>Nachweis (1=ja;0=nein)</t>
  </si>
  <si>
    <t>Hilfsspalte um Artliste zu erstellen</t>
  </si>
  <si>
    <t>Artname</t>
  </si>
  <si>
    <t>Cagnetta</t>
  </si>
  <si>
    <t>Ticino</t>
  </si>
  <si>
    <t xml:space="preserve">Misgurnus fossilis </t>
  </si>
  <si>
    <t xml:space="preserve">Abramis brama </t>
  </si>
  <si>
    <t xml:space="preserve">Alburnoides bipunctatus </t>
  </si>
  <si>
    <t xml:space="preserve">Alburnus alburnus </t>
  </si>
  <si>
    <t xml:space="preserve">Barbus barbus </t>
  </si>
  <si>
    <t xml:space="preserve">Chondrostoma nasus </t>
  </si>
  <si>
    <t xml:space="preserve">Chondrostoma soetta </t>
  </si>
  <si>
    <t>Cyprinus carpio</t>
  </si>
  <si>
    <t xml:space="preserve">Leucaspius delineatus </t>
  </si>
  <si>
    <t xml:space="preserve">Leuciscus leuciscus </t>
  </si>
  <si>
    <t xml:space="preserve">Parachondrostoma toxostoma </t>
  </si>
  <si>
    <t>Doubs</t>
  </si>
  <si>
    <t xml:space="preserve">Phoxinus phoxinus </t>
  </si>
  <si>
    <t xml:space="preserve">Rhodeus amarus </t>
  </si>
  <si>
    <t xml:space="preserve">Scardinius erythrophthalmus </t>
  </si>
  <si>
    <t xml:space="preserve">Telestes muticellus </t>
  </si>
  <si>
    <t xml:space="preserve">Telestes souffia </t>
  </si>
  <si>
    <t xml:space="preserve">Tinca tinca </t>
  </si>
  <si>
    <t xml:space="preserve">Lota lota </t>
  </si>
  <si>
    <t xml:space="preserve">Barbatula barbatula </t>
  </si>
  <si>
    <t>Perca fluviatilis</t>
  </si>
  <si>
    <t>Salmo trutta fario</t>
  </si>
  <si>
    <t>Salmo trutta lacustris</t>
  </si>
  <si>
    <t>Silurus glanis</t>
  </si>
  <si>
    <t>Oncorhynchus mykiss</t>
  </si>
  <si>
    <t>Salvelinus namaycush</t>
  </si>
  <si>
    <t>Salvelinus fontinalis</t>
  </si>
  <si>
    <t>Sander lucioperca</t>
  </si>
  <si>
    <t>Carassius carassius</t>
  </si>
  <si>
    <t>Carassius auratus</t>
  </si>
  <si>
    <t>Carassius gibelio</t>
  </si>
  <si>
    <t>Umbra spp.</t>
  </si>
  <si>
    <t>Pseudorasbora parva</t>
  </si>
  <si>
    <t>Ctenopharyngodon idella</t>
  </si>
  <si>
    <t>Hypophthalmichthys molitrix</t>
  </si>
  <si>
    <t>Aristichthys nobilis</t>
  </si>
  <si>
    <t>Ameiurus spp.</t>
  </si>
  <si>
    <t>Lepomis gibbosus</t>
  </si>
  <si>
    <t>Micropterus salmoides</t>
  </si>
  <si>
    <t>Micropterus dolomieu</t>
  </si>
  <si>
    <t>Fischregion</t>
  </si>
  <si>
    <t>Jura</t>
  </si>
  <si>
    <t>Verknüpfung zu Kontrollkästchen</t>
  </si>
  <si>
    <t>Typ</t>
  </si>
  <si>
    <t>Indikator</t>
  </si>
  <si>
    <t>-</t>
  </si>
  <si>
    <t xml:space="preserve"> 11-20</t>
  </si>
  <si>
    <t>41-50</t>
  </si>
  <si>
    <t>51-60</t>
  </si>
  <si>
    <t>61-70</t>
  </si>
  <si>
    <t>71-80</t>
  </si>
  <si>
    <t>81-90</t>
  </si>
  <si>
    <t>91-100</t>
  </si>
  <si>
    <t>101-110</t>
  </si>
  <si>
    <t>111-120</t>
  </si>
  <si>
    <t>121-130</t>
  </si>
  <si>
    <t>131-140</t>
  </si>
  <si>
    <t>141-150</t>
  </si>
  <si>
    <t>151-160</t>
  </si>
  <si>
    <t>161-170</t>
  </si>
  <si>
    <t>171-180</t>
  </si>
  <si>
    <t>181-190</t>
  </si>
  <si>
    <t>191-200</t>
  </si>
  <si>
    <t>201-210</t>
  </si>
  <si>
    <t>211-220</t>
  </si>
  <si>
    <t>221-230</t>
  </si>
  <si>
    <t>231-240</t>
  </si>
  <si>
    <t>241-250</t>
  </si>
  <si>
    <t>251-260</t>
  </si>
  <si>
    <t>261-270</t>
  </si>
  <si>
    <t>271-280</t>
  </si>
  <si>
    <t>281-290</t>
  </si>
  <si>
    <t>291-300</t>
  </si>
  <si>
    <t>301-310</t>
  </si>
  <si>
    <t>311-320</t>
  </si>
  <si>
    <t>321-330</t>
  </si>
  <si>
    <t>331-340</t>
  </si>
  <si>
    <t>341-350</t>
  </si>
  <si>
    <t>351-360</t>
  </si>
  <si>
    <t>361-370</t>
  </si>
  <si>
    <t>371-380</t>
  </si>
  <si>
    <t>381-390</t>
  </si>
  <si>
    <t>391-400</t>
  </si>
  <si>
    <t>&gt;400</t>
  </si>
  <si>
    <t>Grössenklasse</t>
  </si>
  <si>
    <t>Klassengrenze</t>
  </si>
  <si>
    <t>Unten</t>
  </si>
  <si>
    <t>oben</t>
  </si>
  <si>
    <t>0-10</t>
  </si>
  <si>
    <t>Verhältnis 0+/&gt;0+</t>
  </si>
  <si>
    <t>Untergrenze</t>
  </si>
  <si>
    <t>Obergrenze</t>
  </si>
  <si>
    <t>Datengrundlage für die Längenhäufigkeitshistogramme</t>
  </si>
  <si>
    <t>mm</t>
  </si>
  <si>
    <t>Wanderfische &amp; Äschen</t>
  </si>
  <si>
    <t>Kleinfische</t>
  </si>
  <si>
    <t>0+ Fische vorhanden</t>
  </si>
  <si>
    <t>0+ Fische fehlen</t>
  </si>
  <si>
    <t>versch. Altersklassen vorhanden</t>
  </si>
  <si>
    <t>versch. Alterklassen fehlen</t>
  </si>
  <si>
    <t>beide ja?</t>
  </si>
  <si>
    <t>Obergrenze eingehalten</t>
  </si>
  <si>
    <t>Untergrenze eingehalten</t>
  </si>
  <si>
    <t>Ökoregion</t>
  </si>
  <si>
    <t>alle 3 ja?</t>
  </si>
  <si>
    <t>Hilfsspalte</t>
  </si>
  <si>
    <t>Bewertungspunkte</t>
  </si>
  <si>
    <t>Dichtenbewertung durch Experte</t>
  </si>
  <si>
    <t>1</t>
  </si>
  <si>
    <t>% deformierter Fische</t>
  </si>
  <si>
    <t xml:space="preserve">1 </t>
  </si>
  <si>
    <t xml:space="preserve"> bis 5</t>
  </si>
  <si>
    <t>&lt;</t>
  </si>
  <si>
    <t>&gt;</t>
  </si>
  <si>
    <t>zutreffend?</t>
  </si>
  <si>
    <t>Barbus meridionalis</t>
  </si>
  <si>
    <t xml:space="preserve">Leuciscus cephalus </t>
  </si>
  <si>
    <t>Indikator kommt vor</t>
  </si>
  <si>
    <t>Streifenbefischung</t>
  </si>
  <si>
    <t>Flächige Befischung.</t>
  </si>
  <si>
    <t>Wahr/Falsch</t>
  </si>
  <si>
    <t>Optionsfeld</t>
  </si>
  <si>
    <t xml:space="preserve">Abramis bjoerkna </t>
  </si>
  <si>
    <t xml:space="preserve">Gasterosteus aculeatus </t>
  </si>
  <si>
    <t>Gasterosteus aculeatus</t>
  </si>
  <si>
    <t>standortgerechtes Artenspektrum - 1</t>
  </si>
  <si>
    <t>mässig verändertes Artenspektrum - 2</t>
  </si>
  <si>
    <t>untypisches Artenspektrum - 3</t>
  </si>
  <si>
    <t>verg. Punkte:</t>
  </si>
  <si>
    <t>Dominanz der Indikatorart/weiterer typischer Arten - 1</t>
  </si>
  <si>
    <t>Dominanz der toleranten Arten - 2</t>
  </si>
  <si>
    <t>Dominanz der untypischen Arten/Exoten - 3</t>
  </si>
  <si>
    <t>Bewertung</t>
  </si>
  <si>
    <t>Verhältnis</t>
  </si>
  <si>
    <t>Dominanz</t>
  </si>
  <si>
    <t>Punkte für Berechnung</t>
  </si>
  <si>
    <t>allle vermessen</t>
  </si>
  <si>
    <t>nicht alle vermessen</t>
  </si>
  <si>
    <t>Hilfsspalte für 0+ Grenze</t>
  </si>
  <si>
    <t>Hilfsfeld</t>
  </si>
  <si>
    <t>weiss eingefärbe Spalten</t>
  </si>
  <si>
    <t>Dichte konnte nicht berechnet werden, da Fläche fehlt.</t>
  </si>
  <si>
    <t>Bedingte Interpretationshinweise:</t>
  </si>
  <si>
    <t>erhöhte Mortalität</t>
  </si>
  <si>
    <t>hohe Längenselektivität</t>
  </si>
  <si>
    <t>zu breit, zu wenig Anoden</t>
  </si>
  <si>
    <t>hohe Artselektivität</t>
  </si>
  <si>
    <t>Probleme Leitfähigkeit</t>
  </si>
  <si>
    <t>Probleme Hydrologie</t>
  </si>
  <si>
    <t>Bewertung Populationsstruktur (ohne Bachforelle)</t>
  </si>
  <si>
    <t>separat berechnet</t>
  </si>
  <si>
    <t>Berechnung nicht möglich weil...</t>
  </si>
  <si>
    <t>...Bachforelle nicht volständig bewertet:</t>
  </si>
  <si>
    <t>Problem = 1</t>
  </si>
  <si>
    <t>...restliche Indikatoren nicht bewertet:</t>
  </si>
  <si>
    <t>...keine Indikatorarten festgestellt:</t>
  </si>
  <si>
    <t>Gesamtpunktezahl</t>
  </si>
  <si>
    <t>Gesamthäufgkeit</t>
  </si>
  <si>
    <t>Hilfsspalte um Artliste in Schritt 4 zu erstellen</t>
  </si>
  <si>
    <t>Anzahl Anoden</t>
  </si>
  <si>
    <t>Generelle Bemerkungen</t>
  </si>
  <si>
    <t>ja</t>
  </si>
  <si>
    <t>Leiter Befischung</t>
  </si>
  <si>
    <t>Datum</t>
  </si>
  <si>
    <t>Fanggerät</t>
  </si>
  <si>
    <t>Leitfähigkeit</t>
  </si>
  <si>
    <t>Abflussverhältnisse</t>
  </si>
  <si>
    <t>Trübung</t>
  </si>
  <si>
    <t>Anzahl Proben PKD</t>
  </si>
  <si>
    <t>Anzahl Proben Genetik</t>
  </si>
  <si>
    <t>Aufgetretene Probleme</t>
  </si>
  <si>
    <t>Erläuterungen</t>
  </si>
  <si>
    <t>Individuen mit Deformationen/Anomalien - Feld 1</t>
  </si>
  <si>
    <t>Gesamtbewertung</t>
  </si>
  <si>
    <t>Ökologische Zustandsklasse</t>
  </si>
  <si>
    <t>Habitat- &amp; Fischdaten</t>
  </si>
  <si>
    <t>versch. Altersklassen</t>
  </si>
  <si>
    <t>0+ Fische</t>
  </si>
  <si>
    <t>Hilfsfeld Export</t>
  </si>
  <si>
    <r>
      <t>Flächen bei Streifenbefischung [m</t>
    </r>
    <r>
      <rPr>
        <vertAlign val="superscript"/>
        <sz val="12"/>
        <rFont val="Arial"/>
      </rPr>
      <t>2</t>
    </r>
    <r>
      <rPr>
        <sz val="12"/>
        <rFont val="Arial"/>
        <family val="2"/>
      </rPr>
      <t>]</t>
    </r>
  </si>
  <si>
    <t>Witterung</t>
  </si>
  <si>
    <t>Absperrung</t>
  </si>
  <si>
    <t>unten</t>
  </si>
  <si>
    <t>Netz</t>
  </si>
  <si>
    <t>E-Sperre</t>
  </si>
  <si>
    <t>Hinderniss</t>
  </si>
  <si>
    <t>keine</t>
  </si>
  <si>
    <t>Genetik</t>
  </si>
  <si>
    <t>nein</t>
  </si>
  <si>
    <t>Abfluss</t>
  </si>
  <si>
    <t>Auftretende Probleme (für Export)</t>
  </si>
  <si>
    <t>Notierte Bemerkungen (für Export)</t>
  </si>
  <si>
    <t>d</t>
  </si>
  <si>
    <t>Punkte - Feld 11</t>
  </si>
  <si>
    <t>Exportfeld:</t>
  </si>
  <si>
    <t>Zelle U22 runterziehen um Vorauswahl (entsprechend Fischregion) zu generieren, geht bei bei manuellem Anklicken aber verlohren (wird überschrieben).</t>
  </si>
  <si>
    <t>Hilfsspalte 2</t>
  </si>
  <si>
    <t>Hilfsspalte 1</t>
  </si>
  <si>
    <t>Wo liegt Dichtewert der Bachforelle?</t>
  </si>
  <si>
    <t>Beurteilungskategorien</t>
  </si>
  <si>
    <t>Hilfstabelle für Export</t>
  </si>
  <si>
    <t>Anzahl nachgewiesener Indikatorarten (ohne Bach- und Seeforelle)</t>
  </si>
  <si>
    <t>Balkenhöhe 0+-Linie:</t>
  </si>
  <si>
    <t>Wo liegt Verhältniswert der Bachforelle?</t>
  </si>
  <si>
    <t>Bewertung fehlt (1=ja)</t>
  </si>
  <si>
    <t>Art der Befischung</t>
  </si>
  <si>
    <t>Hilfstabelle, fasst alle Bemerkungen zusammen für den Export</t>
  </si>
  <si>
    <t>Anzahl Einträge:</t>
  </si>
  <si>
    <t>Eintrag?</t>
  </si>
  <si>
    <t>Zähler</t>
  </si>
  <si>
    <t>Export Besatzkoordination:</t>
  </si>
  <si>
    <t>Zusammenfassung der 1. fünfzig Kommentare</t>
  </si>
  <si>
    <t>Wert Optionsfeld (Stufen)</t>
  </si>
  <si>
    <t>Wert Optionsfeld (0+ Fische)</t>
  </si>
  <si>
    <t>Seeforelle bei Punkteberechnung berücksichtigen?</t>
  </si>
  <si>
    <t>Die Seeforelle ist unter den Indikatorarten ein Spezialfall, da Adulte nur während den Laichwanderungen im Gewässer angetroffen werden können. Zusätzlich ist die Bestimmung von 0+ Seeforellen sehr schwierig. Wenn die Seeforelle für diesen Parameter nicht korrekt beurteilt werden kann und den Gesamtwert verfälscht, können Sie die Art für die Berechnung des Parameters ausschliessen. Schreiben Sie dazu "nein" in das Feld rechts:</t>
  </si>
  <si>
    <t>Abfischugnsbedingungen</t>
  </si>
  <si>
    <t>Parameter 1</t>
  </si>
  <si>
    <t>Parameter 2</t>
  </si>
  <si>
    <t>Parameter 3</t>
  </si>
  <si>
    <t>Parameter 4</t>
  </si>
  <si>
    <t>Bachforellenbewertung</t>
  </si>
  <si>
    <t>Beurteilung</t>
  </si>
  <si>
    <t>Nachgewiesene Indikatorart 1</t>
  </si>
  <si>
    <t>Nachgewiesene Indikatorart 2</t>
  </si>
  <si>
    <t>Nachgewiesene Indikatorart 3</t>
  </si>
  <si>
    <t>Nachgewiesene Indikatorart 4</t>
  </si>
  <si>
    <t>Nachgewiesene Indikatorart 5</t>
  </si>
  <si>
    <t>Nachgewiesene Indikatorart 6</t>
  </si>
  <si>
    <t>Nachgewiesene Indikatorart 7</t>
  </si>
  <si>
    <t>Nachgewiesene Indikatorart 8</t>
  </si>
  <si>
    <t>Nachgewiesene Indikatorart 9</t>
  </si>
  <si>
    <t>Nachgewiesene Indikatorart 10</t>
  </si>
  <si>
    <t>Nachgewiesene Indikatorart 11</t>
  </si>
  <si>
    <t>Nachgewiesene Indikatorart 12</t>
  </si>
  <si>
    <t>Nachgewiesene Indikatorart 13</t>
  </si>
  <si>
    <t>Nachgewiesene Indikatorart 14</t>
  </si>
  <si>
    <t>Nachgewiesene Indikatorart 15</t>
  </si>
  <si>
    <t>Nachgewiesene Indikatorart 16</t>
  </si>
  <si>
    <t>Nachgewiesene Arten 1</t>
  </si>
  <si>
    <t>Nachgewiesene Arten 2</t>
  </si>
  <si>
    <t>Nachgewiesene Arten 3</t>
  </si>
  <si>
    <t>Nachgewiesene Arten 4</t>
  </si>
  <si>
    <t>Nachgewiesene Arten 5</t>
  </si>
  <si>
    <t>Nachgewiesene Arten 6</t>
  </si>
  <si>
    <t>Nachgewiesene Arten 7</t>
  </si>
  <si>
    <t>Nachgewiesene Arten 8</t>
  </si>
  <si>
    <t>Nachgewiesene Arten 9</t>
  </si>
  <si>
    <t>Nachgewiesene Arten 10</t>
  </si>
  <si>
    <t>Nachgewiesene Arten 11</t>
  </si>
  <si>
    <t>Nachgewiesene Arten 12</t>
  </si>
  <si>
    <t>Nachgewiesene Arten 13</t>
  </si>
  <si>
    <t>Nachgewiesene Arten 14</t>
  </si>
  <si>
    <t>Nachgewiesene Arten 15</t>
  </si>
  <si>
    <t>Nachgewiesene Arten 16</t>
  </si>
  <si>
    <t>Nachgewiesene Arten 17</t>
  </si>
  <si>
    <t>Nachgewiesene Arten 18</t>
  </si>
  <si>
    <t>Nachgewiesene Arten 19</t>
  </si>
  <si>
    <t>Nachgewiesene Arten 20</t>
  </si>
  <si>
    <t>Nachgewiesene Arten 21</t>
  </si>
  <si>
    <t>Nachgewiesene Arten 22</t>
  </si>
  <si>
    <t>Nachgewiesene Arten 23</t>
  </si>
  <si>
    <t>Nachgewiesene Arten 24</t>
  </si>
  <si>
    <t>Nachgewiesene Arten 25</t>
  </si>
  <si>
    <t>Nachgewiesene Arten 26</t>
  </si>
  <si>
    <t>Nachgewiesene Arten 27</t>
  </si>
  <si>
    <t>Nachgewiesene Arten 28</t>
  </si>
  <si>
    <t>Nachgewiesene Arten 29</t>
  </si>
  <si>
    <t>Nachgewiesene Arten 30</t>
  </si>
  <si>
    <t>Nachgewiesene Arten 31</t>
  </si>
  <si>
    <t>Nachgewiesene Arten 32</t>
  </si>
  <si>
    <t>Nachgewiesene Arten 33</t>
  </si>
  <si>
    <t>Nachgewiesene Arten 34</t>
  </si>
  <si>
    <t>Nachgewiesene Arten 35</t>
  </si>
  <si>
    <t>Leiter Messstation</t>
  </si>
  <si>
    <t>Befischungsbeginn</t>
  </si>
  <si>
    <t>Befischungsende</t>
  </si>
  <si>
    <t>Fangerät</t>
  </si>
  <si>
    <t>Fangerät Leistung</t>
  </si>
  <si>
    <t>Wassertemperatur</t>
  </si>
  <si>
    <t>Flächenanteil mit Anoden erreicht</t>
  </si>
  <si>
    <t>Anteil der erfassten Fische</t>
  </si>
  <si>
    <t>mittlere ben. Breite</t>
  </si>
  <si>
    <t>Streckenlänge</t>
  </si>
  <si>
    <t>Fläche</t>
  </si>
  <si>
    <t>Anzahl gefangener Arten</t>
  </si>
  <si>
    <t>Artenspektrum</t>
  </si>
  <si>
    <t>Dominanzverhältnis</t>
  </si>
  <si>
    <t>Begründung</t>
  </si>
  <si>
    <t>Verhältnis von 0+/&gt;0+ Wert</t>
  </si>
  <si>
    <t>0+-Dichte Wert</t>
  </si>
  <si>
    <t>Verhältnis von 0+/&gt;0+ Punkte</t>
  </si>
  <si>
    <t>0+-Dichte Punkte</t>
  </si>
  <si>
    <t>Abgrenzung 0+-Fische</t>
  </si>
  <si>
    <t>Mittelwert restl. Indikatorarten</t>
  </si>
  <si>
    <t>0+-Fische vorhanden</t>
  </si>
  <si>
    <t>versch. Altersstadien vorhanden</t>
  </si>
  <si>
    <t>Absolutwert</t>
  </si>
  <si>
    <t>Hochgerechnete Dichte</t>
  </si>
  <si>
    <t>Dichtebeurteilung</t>
  </si>
  <si>
    <t>Mittelwert Indikatorarten</t>
  </si>
  <si>
    <t>Individuen mit Deformationen/Anomalien</t>
  </si>
  <si>
    <t>Gesamtanteil an Individuen mit Deformationen/Anomalien</t>
  </si>
  <si>
    <t>Bemerkungen bzgl. Verletzungen</t>
  </si>
  <si>
    <t>Artenspektrum &amp; Dominanzverhältnis</t>
  </si>
  <si>
    <t xml:space="preserve">Populationsstruktur </t>
  </si>
  <si>
    <t>Fischdichte</t>
  </si>
  <si>
    <t>Besatzkoordination 2012</t>
  </si>
  <si>
    <t>Export manuell (+ Seeforelle) eingefügter Interpretationshinweise:</t>
  </si>
  <si>
    <t>...mind. 1 Indikatorart nicht bewertet mit Ausnahme der Seeforelle falls Seeforelle nicht berücksichtigt werden soll</t>
  </si>
  <si>
    <t>Version 2.2</t>
  </si>
  <si>
    <t xml:space="preserve">  FishAssess</t>
  </si>
  <si>
    <t xml:space="preserve">    Application Excel pour l'appréciation semi-automatique de la</t>
  </si>
  <si>
    <t xml:space="preserve">    faune piscicole selon le module Poissons niveau R</t>
  </si>
  <si>
    <t xml:space="preserve">         Elaborée par la société Fischwerk (Samuel Wechsler, Lena Spalinger, Werner Dönni)</t>
  </si>
  <si>
    <t>Instructions</t>
  </si>
  <si>
    <t>Cette application Excel est destinée à faciliter la mise en œuvre du module Poissons niveau R (Schager &amp; Peter 2004) du système modulaire gradué. Elle comprend les 5 tableaux suivants:</t>
  </si>
  <si>
    <t>Mode d'emploi</t>
  </si>
  <si>
    <t>Etape 1 (Informations générales)</t>
  </si>
  <si>
    <t>Saisie des informations générales concernant les prélèvements</t>
  </si>
  <si>
    <t>Etape 2 (Biométrie)</t>
  </si>
  <si>
    <t>Saisie des données biométriques relevées sur les poissons étudiés</t>
  </si>
  <si>
    <t>Etape 3 (Espèces potentielles)</t>
  </si>
  <si>
    <t>Détermination de la composition potentielle de la faune piscicole</t>
  </si>
  <si>
    <t>Etape 4 (Poissons niveau R)</t>
  </si>
  <si>
    <t>Appréciation de l'état du cours d'eau selon le module Poissons niveau R</t>
  </si>
  <si>
    <r>
      <rPr>
        <b/>
        <sz val="12"/>
        <rFont val="Wingdings"/>
        <family val="2"/>
      </rPr>
      <t xml:space="preserve"> </t>
    </r>
    <r>
      <rPr>
        <b/>
        <sz val="12"/>
        <rFont val="Arial"/>
        <family val="2"/>
      </rPr>
      <t>Il est primordial de procéder par étapes. Commencez par l'étape 1 et travaillez de haut en bas. Passez ensuite à l'étape 2 et ainsi de suite.</t>
    </r>
  </si>
  <si>
    <r>
      <rPr>
        <sz val="12"/>
        <rFont val="Wingdings"/>
        <family val="2"/>
      </rPr>
      <t xml:space="preserve"> </t>
    </r>
    <r>
      <rPr>
        <b/>
        <sz val="12"/>
        <rFont val="Arial"/>
        <family val="2"/>
      </rPr>
      <t>Commencez chaque nouvelle appréciation avec le fichier original et sauvegardez les modifications sous un autre nom (voir info ci-dessous).</t>
    </r>
    <r>
      <rPr>
        <sz val="12"/>
        <rFont val="Arial"/>
        <family val="2"/>
      </rPr>
      <t>.</t>
    </r>
  </si>
  <si>
    <r>
      <rPr>
        <sz val="12"/>
        <rFont val="Wingdings"/>
        <family val="2"/>
      </rPr>
      <t xml:space="preserve"> </t>
    </r>
    <r>
      <rPr>
        <sz val="12"/>
        <rFont val="Arial"/>
        <family val="2"/>
      </rPr>
      <t>Les remarques éventuelles doivent être consignées dans le champ prévu à cet effet à la fin du tableau 1 (étape 1).</t>
    </r>
  </si>
  <si>
    <t>Case de saisie manuelle</t>
  </si>
  <si>
    <t>Valeur générée automatiquement</t>
  </si>
  <si>
    <t>Instruction</t>
  </si>
  <si>
    <t>Vérifiez pour chaque case si elle convient d'être cochée ou non. Il est possible que plusieurs cases doivent être cochées dans une même rubrique.</t>
  </si>
  <si>
    <t>Choisissez une option dans chaque champ de décision.</t>
  </si>
  <si>
    <t>Sélection dans une liste prédéfinie.</t>
  </si>
  <si>
    <t>Sauvegarde du fichier</t>
  </si>
  <si>
    <t>Le fichier doit être sauvegardé sous le nom suivant:</t>
  </si>
  <si>
    <t>CH_ID_CT_yyyymmdd_FISH_TAB.xlsx  (ex. CH_020_VD_20130228_FISH_TAB.xlsx)</t>
  </si>
  <si>
    <r>
      <rPr>
        <b/>
        <sz val="12"/>
        <rFont val="Wingdings"/>
        <family val="2"/>
      </rPr>
      <t xml:space="preserve"> </t>
    </r>
    <r>
      <rPr>
        <b/>
        <sz val="12"/>
        <rFont val="Arial"/>
        <family val="2"/>
      </rPr>
      <t>Remplacer ID par le numéro d'identification du tronçon d'étude</t>
    </r>
  </si>
  <si>
    <r>
      <rPr>
        <b/>
        <sz val="12"/>
        <rFont val="Wingdings"/>
        <family val="2"/>
      </rPr>
      <t xml:space="preserve"> </t>
    </r>
    <r>
      <rPr>
        <b/>
        <sz val="12"/>
        <rFont val="Arial"/>
        <family val="2"/>
      </rPr>
      <t>Remplacer CT par le sigle du canton</t>
    </r>
  </si>
  <si>
    <r>
      <rPr>
        <b/>
        <sz val="12"/>
        <rFont val="Wingdings"/>
        <family val="2"/>
      </rPr>
      <t xml:space="preserve"> </t>
    </r>
    <r>
      <rPr>
        <b/>
        <sz val="12"/>
        <rFont val="Arial"/>
        <family val="2"/>
      </rPr>
      <t>Remplacer yyyymmdd par la date du relevé (format: année, mois, jour)</t>
    </r>
  </si>
  <si>
    <t>Informations concernant l'étape 2 (biométrie)</t>
  </si>
  <si>
    <t>Lors de la saisie des espèces et des déformations ou anomalies, veillez à utiliser les dénominations de la liste en respectant l'orthographe.</t>
  </si>
  <si>
    <t>Informations concernant l'étape 4 (Appréciation selon le module Poissons niveau R)</t>
  </si>
  <si>
    <t>Référence bibliographique</t>
  </si>
  <si>
    <t>Schager, E. &amp; Peter, A. (2004): Méthodes d'analyse et d'appréciation des cours d'eau en Suisse. Poissons - niveau R (région). OFEFP, Informations concernant la protection des eaux N° 44.</t>
  </si>
  <si>
    <t>Informations générales</t>
  </si>
  <si>
    <t>Date et lieu</t>
  </si>
  <si>
    <t>Nom du cours d'eau:</t>
  </si>
  <si>
    <t>Localité:</t>
  </si>
  <si>
    <t>N° d'identification du tronçon:</t>
  </si>
  <si>
    <t>Date du relevé:</t>
  </si>
  <si>
    <t>Heure:</t>
  </si>
  <si>
    <t>Début:</t>
  </si>
  <si>
    <t>Coordonnées:</t>
  </si>
  <si>
    <t>Fin:</t>
  </si>
  <si>
    <t>aval est-ouest</t>
  </si>
  <si>
    <t>aval nord-sud</t>
  </si>
  <si>
    <t>amont E-O</t>
  </si>
  <si>
    <t>amont N-S</t>
  </si>
  <si>
    <t>Paramètres physiques</t>
  </si>
  <si>
    <t>Conditions de débit:</t>
  </si>
  <si>
    <t>Station de mesure hydrologique:</t>
  </si>
  <si>
    <r>
      <t>Débit [m</t>
    </r>
    <r>
      <rPr>
        <vertAlign val="superscript"/>
        <sz val="12"/>
        <rFont val="Arial"/>
      </rPr>
      <t>3</t>
    </r>
    <r>
      <rPr>
        <sz val="12"/>
        <rFont val="Arial"/>
        <family val="2"/>
      </rPr>
      <t>/s]:</t>
    </r>
  </si>
  <si>
    <t>Température de l'eau [°C]:</t>
  </si>
  <si>
    <t>Turbidité:</t>
  </si>
  <si>
    <t>Nom de la station:</t>
  </si>
  <si>
    <t>Météo:</t>
  </si>
  <si>
    <t>Conductivité [µS/cm]:</t>
  </si>
  <si>
    <t>mauvaises</t>
  </si>
  <si>
    <t>moyennes</t>
  </si>
  <si>
    <t>bonnes</t>
  </si>
  <si>
    <t>nulle</t>
  </si>
  <si>
    <t>légère</t>
  </si>
  <si>
    <t>moyenne</t>
  </si>
  <si>
    <t>bonne</t>
  </si>
  <si>
    <t>mauvaise</t>
  </si>
  <si>
    <t>Informations concernant le relevé</t>
  </si>
  <si>
    <t>Responsable pêche:</t>
  </si>
  <si>
    <t>Appareil de pêche:</t>
  </si>
  <si>
    <t>stationnaire</t>
  </si>
  <si>
    <t>mobile</t>
  </si>
  <si>
    <t>Marque</t>
  </si>
  <si>
    <t>Puissance [kW]:</t>
  </si>
  <si>
    <t>Nombre d'anodes:</t>
  </si>
  <si>
    <t>Méthode de pêche:</t>
  </si>
  <si>
    <t>Mesure des poissons capturés:</t>
  </si>
  <si>
    <t>Responsable biométrie:</t>
  </si>
  <si>
    <t>Nombre de passages:</t>
  </si>
  <si>
    <t>Barrière supérieure:</t>
  </si>
  <si>
    <t>Barrière inférieure:</t>
  </si>
  <si>
    <t>Echantillonnage MRP</t>
  </si>
  <si>
    <t>Echantillonnage anal. génétiques truite:</t>
  </si>
  <si>
    <t>% de surface couverte avec l'anode (estimation):</t>
  </si>
  <si>
    <t>Problème de mortalité (espèce, %):</t>
  </si>
  <si>
    <t>Problème de sélectivité des tailles:</t>
  </si>
  <si>
    <t>Pb de largeur / nb d'anodes:</t>
  </si>
  <si>
    <r>
      <t xml:space="preserve">Déroulement de la pêche </t>
    </r>
    <r>
      <rPr>
        <sz val="12"/>
        <rFont val="Arial"/>
        <family val="2"/>
      </rPr>
      <t>(commentaires à noter dans la rubrique "Remarques")</t>
    </r>
  </si>
  <si>
    <t>Pourcentage de captures (estimation):</t>
  </si>
  <si>
    <t>Problème de sélectivité des espèces:</t>
  </si>
  <si>
    <t>Problème de conductivité:</t>
  </si>
  <si>
    <t>Problèmes hydrologiques:</t>
  </si>
  <si>
    <t>à remplir en cas de pêche sur toute la surface:</t>
  </si>
  <si>
    <t>Longueur du tronçon pêché [m]:</t>
  </si>
  <si>
    <t>Mesures de largeur</t>
  </si>
  <si>
    <t>Distance [m]</t>
  </si>
  <si>
    <t>Larg. lit mouillé [m]</t>
  </si>
  <si>
    <t>Largeur moyenne [m]:</t>
  </si>
  <si>
    <t>Surface totale [ha]:</t>
  </si>
  <si>
    <t>à remplir en cas de pêche par bandes (canaux ramifiés):</t>
  </si>
  <si>
    <t>Bande1</t>
  </si>
  <si>
    <t>Bande 2</t>
  </si>
  <si>
    <t>Bande 3</t>
  </si>
  <si>
    <t>Bande 4</t>
  </si>
  <si>
    <t>Bande 5</t>
  </si>
  <si>
    <t>Bande 6</t>
  </si>
  <si>
    <t>Bande 7</t>
  </si>
  <si>
    <t>Bande 8</t>
  </si>
  <si>
    <t>Bande 9</t>
  </si>
  <si>
    <t>Bande 10</t>
  </si>
  <si>
    <t>Longueur [m]</t>
  </si>
  <si>
    <t>Largeur du lit mouillé [m]</t>
  </si>
  <si>
    <t>Remarques</t>
  </si>
  <si>
    <t>Biométrie</t>
  </si>
  <si>
    <t>N'indiquez dans le tableau QUE les poissons que vous avez mesurés. Pour les espèces dont tous les exemplaires n'ont pu être examinés, indiquez la fréquence totale estimée dans la partie droite du tableau. Cas particulier: si aucun individu d'une espèce capturée ne peut être mesuré, l'espèce doit être indiquée en bas du tableau sans autres précisions. Si plusieurs passages ont été effectués, seules les valeurs du premier doivent être indiquées.</t>
  </si>
  <si>
    <t>Espèce (à indiquer à chaque fois)</t>
  </si>
  <si>
    <t>N°</t>
  </si>
  <si>
    <t>Taille [mm]</t>
  </si>
  <si>
    <t>N° Génétique</t>
  </si>
  <si>
    <t>MRP</t>
  </si>
  <si>
    <t>Déformations/Anomalies</t>
  </si>
  <si>
    <t>Passage</t>
  </si>
  <si>
    <t>Pour les espèces dont tous les poissons n'ont pas été mesurés, indiquez une estimation de la fréquence totale (poissons mesurés + poissons non mesurés) dans la dernière colonne du tableau ci-dessous.</t>
  </si>
  <si>
    <t>Espèce</t>
  </si>
  <si>
    <t>Fréquence totale estimée</t>
  </si>
  <si>
    <t>Nom vernaculaire</t>
  </si>
  <si>
    <t>Nom scientifique</t>
  </si>
  <si>
    <t>Type</t>
  </si>
  <si>
    <t>Anguille</t>
  </si>
  <si>
    <t>Rhin, Rhône, Doubs, Ticino</t>
  </si>
  <si>
    <t>Bassins versants naturels</t>
  </si>
  <si>
    <t>Ombre de rivière</t>
  </si>
  <si>
    <t>Rhin, Rhône, Doubs, Ticino, Inn</t>
  </si>
  <si>
    <t>Indicatrice</t>
  </si>
  <si>
    <t>Truite fario</t>
  </si>
  <si>
    <t>Petite lamproie</t>
  </si>
  <si>
    <t>Rhin, Doubs</t>
  </si>
  <si>
    <t>Saumon de fontaine</t>
  </si>
  <si>
    <t>Exotique</t>
  </si>
  <si>
    <t>Barbeau</t>
  </si>
  <si>
    <t>Rhin, Rhône, Doubs</t>
  </si>
  <si>
    <t>Bouvière</t>
  </si>
  <si>
    <t>Rhin</t>
  </si>
  <si>
    <t>Pseudorasbora</t>
  </si>
  <si>
    <t>Brème</t>
  </si>
  <si>
    <t>Vairon</t>
  </si>
  <si>
    <t>Rhin, Rhône, Doubs, Inn</t>
  </si>
  <si>
    <t>Tolérante</t>
  </si>
  <si>
    <t>Perche</t>
  </si>
  <si>
    <t>Black bass à grande bouche</t>
  </si>
  <si>
    <t>Carpe marbrée</t>
  </si>
  <si>
    <t>Ide doré</t>
  </si>
  <si>
    <t>Leuciscus idus (forme d'élevage)</t>
  </si>
  <si>
    <t>Poisson rouge</t>
  </si>
  <si>
    <t>Chabot</t>
  </si>
  <si>
    <t>Goujon</t>
  </si>
  <si>
    <t>Brème bordelière</t>
  </si>
  <si>
    <t>Vandoise</t>
  </si>
  <si>
    <t>Brochet</t>
  </si>
  <si>
    <t>Barbeau méridional</t>
  </si>
  <si>
    <t>Indicateur</t>
  </si>
  <si>
    <t>Poisson chien</t>
  </si>
  <si>
    <t>Cristivomer, truite des lacs canadiens</t>
  </si>
  <si>
    <t>Carassin</t>
  </si>
  <si>
    <t>Carpe</t>
  </si>
  <si>
    <t>Poisson chat</t>
  </si>
  <si>
    <t>Grémille</t>
  </si>
  <si>
    <t>Rhin, Rhône</t>
  </si>
  <si>
    <t>Koi, carpe miroir et autres formes d'élevage</t>
  </si>
  <si>
    <t>Cyprinus carpio (formes d'élevage)</t>
  </si>
  <si>
    <t>Ablette</t>
  </si>
  <si>
    <t>Able de Stymphale</t>
  </si>
  <si>
    <t>Truite arc-en-ciel</t>
  </si>
  <si>
    <t>Apron, roi du Doubs</t>
  </si>
  <si>
    <t>Gardon</t>
  </si>
  <si>
    <t>Rotengle</t>
  </si>
  <si>
    <t>Loche d'étang</t>
  </si>
  <si>
    <t>Rhin (région de Bâle)</t>
  </si>
  <si>
    <t>Tanche</t>
  </si>
  <si>
    <t>Loche franche</t>
  </si>
  <si>
    <t>Spirlin</t>
  </si>
  <si>
    <t>Black bass à petite bouche</t>
  </si>
  <si>
    <t>Truite lacustre</t>
  </si>
  <si>
    <t>Spécifique à chaque lac</t>
  </si>
  <si>
    <t>Carpe prussienne</t>
  </si>
  <si>
    <t>Carpe argentée</t>
  </si>
  <si>
    <t>Soiffe, sofie</t>
  </si>
  <si>
    <t>Perche soleil</t>
  </si>
  <si>
    <t>Loche de rivière</t>
  </si>
  <si>
    <t>Epinoche</t>
  </si>
  <si>
    <t>Blageon</t>
  </si>
  <si>
    <t>Barbo</t>
  </si>
  <si>
    <t>Lotte</t>
  </si>
  <si>
    <t>Rhin, Rhône, Ticino</t>
  </si>
  <si>
    <t>Espèce indéterminée</t>
  </si>
  <si>
    <t>Chevaine</t>
  </si>
  <si>
    <t>Adulte non déterminé (cyprinidé)</t>
  </si>
  <si>
    <t>Adulte non déterminé (salmonidé)</t>
  </si>
  <si>
    <t>Juvénile non déterminé (cyprinidé)</t>
  </si>
  <si>
    <t>Juvénile non déterminé (salmonidé)</t>
  </si>
  <si>
    <t>Amour blanc</t>
  </si>
  <si>
    <t>Silure glâne</t>
  </si>
  <si>
    <t>Haut-Rhin, Aar, lacs au pied du Jura, lac de Constance</t>
  </si>
  <si>
    <t>Sandre</t>
  </si>
  <si>
    <t>Autres (-&gt; Remarques)</t>
  </si>
  <si>
    <t>Autres (-&gt;Remarques)</t>
  </si>
  <si>
    <t>Yeux fortement globuleux</t>
  </si>
  <si>
    <t>Plaques dépourvues d'écailles</t>
  </si>
  <si>
    <t>Absence d'opercule</t>
  </si>
  <si>
    <t>Mycose</t>
  </si>
  <si>
    <t>Déformations osseuses</t>
  </si>
  <si>
    <t>Atrophie des nageoires</t>
  </si>
  <si>
    <t>Blessures pathologiques</t>
  </si>
  <si>
    <t>Informations générales sur le tronçon</t>
  </si>
  <si>
    <t>Zone piscicole:</t>
  </si>
  <si>
    <t>Région biogéographique:</t>
  </si>
  <si>
    <t>Régions biogéographiques:</t>
  </si>
  <si>
    <t>Zones piscicoles:</t>
  </si>
  <si>
    <t>Plateau</t>
  </si>
  <si>
    <t>Préalpes</t>
  </si>
  <si>
    <t>Alpes</t>
  </si>
  <si>
    <t>Zone à truites</t>
  </si>
  <si>
    <t>Zone à ombres</t>
  </si>
  <si>
    <t>Zone à barbeaux</t>
  </si>
  <si>
    <t>Zone à brèmes</t>
  </si>
  <si>
    <t>Région choisie:</t>
  </si>
  <si>
    <t>Zone choisie:</t>
  </si>
  <si>
    <t>Nom vernacuaire</t>
  </si>
  <si>
    <t>Présence potentielle</t>
  </si>
  <si>
    <t>Présence dans les zones piscicoles</t>
  </si>
  <si>
    <t>Présente</t>
  </si>
  <si>
    <t>spécifique de chaque lac</t>
  </si>
  <si>
    <r>
      <rPr>
        <b/>
        <sz val="12"/>
        <color rgb="FF006100"/>
        <rFont val="Calibri"/>
        <scheme val="minor"/>
      </rPr>
      <t>Evaluation de la composition de la faune piscicole potentielle par un expert: Cochez la case de droite lorsque vous pensez que l'espèce correspondante peut être présente dans le tronçon d'étude. Les candidates potentielles sont les espèces qui sont A LA FOIS présentes dans la zone piscicole (fond vert) et dans le bassin concernés. Pour vous faciliter la tâche, les espèces suisses ont été regroupées par bassin naturel d'appartenance et leur présence théorique dans les zones piscicoles a été représentée par des traits de différentes épaisseurs</t>
    </r>
    <r>
      <rPr>
        <sz val="12"/>
        <color rgb="FF006100"/>
        <rFont val="Calibri"/>
        <family val="2"/>
        <scheme val="minor"/>
      </rPr>
      <t>: trait épais = aire de distribution principale, trait fin = présence possible, absence de trait = normalement absente.</t>
    </r>
  </si>
  <si>
    <t>Bassins naturels</t>
  </si>
  <si>
    <t>Zones piscicoles</t>
  </si>
  <si>
    <t>Présence potentielle dans le tronçon</t>
  </si>
  <si>
    <t>Bassins versants multiples</t>
  </si>
  <si>
    <t>Bassin rhénan uniquement</t>
  </si>
  <si>
    <t>Bassin du Ticino uniquement</t>
  </si>
  <si>
    <t>Bassin du Doubs uniquement</t>
  </si>
  <si>
    <t>Vous pouvez maintenant passer à l'étape 4</t>
  </si>
  <si>
    <t>Vous pouvez maintenant passer à l'étape 3</t>
  </si>
  <si>
    <t>Appréciation selon le module Poissons niveau R</t>
  </si>
  <si>
    <t xml:space="preserve">Longueur totale du tronçon pêché [m]: </t>
  </si>
  <si>
    <t>Surface pêchée [ha]:</t>
  </si>
  <si>
    <t>Paramètre 1: Composition de l'ichtyofaune et dominance des espèces</t>
  </si>
  <si>
    <t>Liste des espèces observées</t>
  </si>
  <si>
    <t>Nom</t>
  </si>
  <si>
    <t>Nb d'individus</t>
  </si>
  <si>
    <t>Espèces potentielles</t>
  </si>
  <si>
    <t>Evaluez la qualité de la composition de la faune piscicole à partir des deux tableaux ci-dessus. Choisissez l'option correspondante parmi celles proposées ci-dessous et justifiez votre choix.</t>
  </si>
  <si>
    <t>Appréciation de la composition de l'ichtyofaune:</t>
  </si>
  <si>
    <t>Argumentation</t>
  </si>
  <si>
    <r>
      <t>Evaluez les rapports de dominance des espèces à l'aide du diagramme ci-dessus. Choisissez l'option correspondante parmi celles proposées ci-dessous et justifiez votre choix. Le tableau en haut à gauche indique les espèces qui sont indicatrices, tolérantes ou exotiques</t>
    </r>
    <r>
      <rPr>
        <sz val="12"/>
        <color rgb="FF006100"/>
        <rFont val="Calibri"/>
        <family val="2"/>
        <scheme val="minor"/>
      </rPr>
      <t>.</t>
    </r>
  </si>
  <si>
    <t>Appréciation de la dominance des espèces:</t>
  </si>
  <si>
    <t>Appréciation Paramètre 1:</t>
  </si>
  <si>
    <t>Score:</t>
  </si>
  <si>
    <t>Composition faune</t>
  </si>
  <si>
    <t>Dominance:</t>
  </si>
  <si>
    <t>Score total Paramètre 1:</t>
  </si>
  <si>
    <t>Paramètre 2: Structure de la population des espèces indicatrices</t>
  </si>
  <si>
    <t>Espèce indicatrice</t>
  </si>
  <si>
    <t>Différentes classes d'âge…</t>
  </si>
  <si>
    <t>Poissons 0+ ...</t>
  </si>
  <si>
    <t>Score</t>
  </si>
  <si>
    <t>Appréciation Paramètre 2</t>
  </si>
  <si>
    <t>Autres espèces indicatrices</t>
  </si>
  <si>
    <t>Rapport 0+/&gt;0+:</t>
  </si>
  <si>
    <t>Densité de 0+:</t>
  </si>
  <si>
    <t>Moyenne de toutes les autres espèces (truite exclue):</t>
  </si>
  <si>
    <t>Score total Paramètre 2</t>
  </si>
  <si>
    <t>Paramètre 3: Densité de population des espèces indicatrices (barbeau/barbo, nase/savetta, lotte et petite lamproie exclus)</t>
  </si>
  <si>
    <t>Espèces indicatrices observées</t>
  </si>
  <si>
    <t>Densité [ind./ha]</t>
  </si>
  <si>
    <t>Nb absolu [ind.]</t>
  </si>
  <si>
    <t>Appréciation de la densité par un spécialiste</t>
  </si>
  <si>
    <t>Appréciation Paramètre 3:</t>
  </si>
  <si>
    <t>Moyenne (toutes espèces)</t>
  </si>
  <si>
    <t>Score total Paramètre 3:</t>
  </si>
  <si>
    <t>Paramètre 4: Déformations et anomalies</t>
  </si>
  <si>
    <t>Espèces observées</t>
  </si>
  <si>
    <t>Individus présentant des déformations</t>
  </si>
  <si>
    <t>Nombre total d'individus</t>
  </si>
  <si>
    <t>Pourcentage de poissons affectés</t>
  </si>
  <si>
    <t>Appréciation par espèce</t>
  </si>
  <si>
    <t>Appréciation Paramètre 4</t>
  </si>
  <si>
    <t>Score total Paramètre 4</t>
  </si>
  <si>
    <t>Appréciation générale</t>
  </si>
  <si>
    <r>
      <rPr>
        <b/>
        <sz val="12"/>
        <rFont val="Arial"/>
        <family val="2"/>
      </rPr>
      <t xml:space="preserve">Paramètre 1: </t>
    </r>
    <r>
      <rPr>
        <sz val="12"/>
        <rFont val="Arial"/>
        <family val="2"/>
      </rPr>
      <t>Composition ichtyofaune et dominance</t>
    </r>
  </si>
  <si>
    <r>
      <rPr>
        <b/>
        <sz val="12"/>
        <rFont val="Arial"/>
        <family val="2"/>
      </rPr>
      <t>Paramètre 4:</t>
    </r>
    <r>
      <rPr>
        <sz val="12"/>
        <rFont val="Arial"/>
        <family val="2"/>
      </rPr>
      <t xml:space="preserve"> Déformations et anomalies</t>
    </r>
  </si>
  <si>
    <r>
      <rPr>
        <b/>
        <sz val="12"/>
        <rFont val="Arial"/>
        <family val="2"/>
      </rPr>
      <t>Paramètre 3:</t>
    </r>
    <r>
      <rPr>
        <sz val="12"/>
        <rFont val="Arial"/>
        <family val="2"/>
      </rPr>
      <t xml:space="preserve"> Densité de population des espèces indicatrices</t>
    </r>
  </si>
  <si>
    <r>
      <rPr>
        <b/>
        <sz val="12"/>
        <rFont val="Arial"/>
        <family val="2"/>
      </rPr>
      <t>Paramètre 2:</t>
    </r>
    <r>
      <rPr>
        <sz val="12"/>
        <rFont val="Arial"/>
        <family val="2"/>
      </rPr>
      <t xml:space="preserve"> Structure de la population des espèces indicatrices</t>
    </r>
  </si>
  <si>
    <t>Score final</t>
  </si>
  <si>
    <t>Très bon état</t>
  </si>
  <si>
    <t>Bon état</t>
  </si>
  <si>
    <t>Etat moyen</t>
  </si>
  <si>
    <t>Etat médiocre</t>
  </si>
  <si>
    <t>Mauvais état</t>
  </si>
  <si>
    <t>Informations utiles pour l'interprétation des résultats</t>
  </si>
  <si>
    <t>Autres aspects à prendre en compte</t>
  </si>
  <si>
    <t>Espèces à prendre en compte pour le paramètre 3 (sauf truite fario)</t>
  </si>
  <si>
    <t>Support</t>
  </si>
  <si>
    <t>Nb de poissons mesurés (tab. de gauche)</t>
  </si>
  <si>
    <t xml:space="preserve">Pour les espèces dont certains poissons n'ont pas été mesurés: En principe, tous les paramèters (valeurs graphiques, etc.) sont évalués à partir de la fréquence totale estimée. Lorsque le calcul se base sur le nombre de poissons mesurés (et non sur les estimations), un avertissement est donné dans une case verte. </t>
  </si>
  <si>
    <t>Si aucune truite fario n'a été observée, sautez ce domaine</t>
  </si>
  <si>
    <t>Pour créer un histograme des fréquences de taille pour les autres espèces indicatrices, sélectionnez l'espèce souhaitée dans la liste ci-dessous (en cliquant sur le nom correspondant) puis procédez à l'évaluation.</t>
  </si>
  <si>
    <t>Le diagramme ne tient compte que des poissons mesurés.</t>
  </si>
  <si>
    <t>Evaluez la structure de la population des espèces indicatrices également observées suivantes. Procédez à une évaluation pour les deux blocs (classes d'âge et poissons 0+). Si vous n'avez pas pu observer avec certitude différentes classes d'âge ou la présence de poissons 0+, choisissez l'option "...non observé(e)s".</t>
  </si>
  <si>
    <t>Coordination des alevinages avec les relevés:</t>
  </si>
  <si>
    <t>Vous pouvez maintenant passer à l'étape 2</t>
  </si>
  <si>
    <t>Assistant. Peut être déplacé avec la souris s'il se trouve dans un endroit gênant.</t>
  </si>
  <si>
    <t>Lorsqu'un paramètre ne peut être évalué dans sa totalité, la mention "non déterminable" apparaît. L'appréciation globale est alors impossible.</t>
  </si>
  <si>
    <t xml:space="preserve">         Dernière mise à jour: 8 juillet 2013</t>
  </si>
  <si>
    <r>
      <t>Indiquez votre évaluation de la densité des espèces de la liste (truite fario exclue) en inscrivant la mention "faible", "moyenne" ou "forte" dans les cases grises en bas à droite</t>
    </r>
    <r>
      <rPr>
        <i/>
        <sz val="12"/>
        <color rgb="FF006100"/>
        <rFont val="Calibri"/>
        <scheme val="minor"/>
      </rPr>
      <t>.</t>
    </r>
    <r>
      <rPr>
        <sz val="12"/>
        <color rgb="FF006100"/>
        <rFont val="Calibri"/>
        <family val="2"/>
        <scheme val="minor"/>
      </rPr>
      <t xml:space="preserve"> Pour la truite fario, l'évaluation se fait automatiquement.</t>
    </r>
  </si>
  <si>
    <t>forte</t>
  </si>
  <si>
    <t>faible</t>
  </si>
  <si>
    <t>Signification des cases de couleur et autres champs</t>
  </si>
  <si>
    <t xml:space="preserve"> Texte</t>
  </si>
  <si>
    <r>
      <t xml:space="preserve">Pour ouvrir l’assistant, cliquez </t>
    </r>
    <r>
      <rPr>
        <b/>
        <sz val="12"/>
        <color rgb="FF006100"/>
        <rFont val="Calibri"/>
        <scheme val="minor"/>
      </rPr>
      <t>ici</t>
    </r>
  </si>
  <si>
    <t>Kommt Truite fario vor?</t>
  </si>
  <si>
    <t>Liste nachgewiesener Arten (ausser Truite fario)</t>
  </si>
  <si>
    <t>französischer Name</t>
  </si>
  <si>
    <t>Punkte ohne Truite lacustre</t>
  </si>
  <si>
    <t>Au vu de l'histogramme, fixez la limite entre la classe 0+ et les autres classes d'âge de la truite fario:</t>
  </si>
  <si>
    <t>Dans le tronçon étudié, les truites 0+ mesurent entre 0 et ...</t>
  </si>
  <si>
    <t>Justification de la limite définie pour la classe 0+:</t>
  </si>
  <si>
    <t>Nb de truites fario mesurées dans la classe 0+:</t>
  </si>
  <si>
    <t>Nb de truites fario mesurées dans les classes &gt;0+:</t>
  </si>
  <si>
    <t>Densité de truites 0+ [nombre/ha]:</t>
  </si>
  <si>
    <t>Anomalies absentes ou rares</t>
  </si>
  <si>
    <t>Anomalies récurrentes</t>
  </si>
  <si>
    <t>Anomalies fréquentes</t>
  </si>
  <si>
    <t>Tous les poissons capturés n'ont pas été mesurés. Si rien n'est précisé, le paramètre a été évalué à partir d'une estimation de la fréquence.</t>
  </si>
  <si>
    <t>La surface à pêcher n'était pas totalement accessible avec l'anode.</t>
  </si>
  <si>
    <t>Une mortalité accrue a été observée pour certaines espèces.</t>
  </si>
  <si>
    <t>La truite lacustre n'a pas été prise en compte pour le paramètre 2.</t>
  </si>
  <si>
    <t>La truite lacustre n'a pas été prise en compte pour le paramètre 3.</t>
  </si>
  <si>
    <t>Une forte sélectivité en fonction de la taille a été observée pendant la pêche.</t>
  </si>
  <si>
    <t>Le cours d'eau était trop large ou le nombre d'anodes insuffisant.</t>
  </si>
  <si>
    <t>Tous les poissons présents n'ont pas été capturés.</t>
  </si>
  <si>
    <t>Une forte sélectivité en fonction de l'espèce a été observée pendant la pêche.</t>
  </si>
  <si>
    <t>Des problèmes de conductivité ont été rencontrés lors de la pêche électrique.</t>
  </si>
  <si>
    <t>Les conditions hydrologiques étaient problématiques lors de la pêche électrique.</t>
  </si>
  <si>
    <t>La truite lacustre est un cas particulier parmi les espèces indicatrices dans la mesure où les adultes ne se trouvent en cours d'eau que lorsqu'ils se déplacent pour se reproduire. D'autre part, les truites lacustres sont difficilement identifiables au stade 0+. Si son évaluation risque d'être incorrecte et donc de biaiser l'évaluation du paramètre, vous pouvez l'exclure de la liste des espèces prises en compte. Inscrivez alors un "non" dans la case de droite:</t>
  </si>
  <si>
    <t>Prendre en compte la truite lacustre pour le calcul du score?</t>
  </si>
  <si>
    <t>Nombre d'échantillons :</t>
  </si>
  <si>
    <t>La liste des espèces comprend toutes celles indiquées dans le module Poissons niveau R. Les espèces observées ne figurant pas dans cette liste doivent être indiquées par la dénomination "autres" et mentionnées dans la rubrique "Remarques".</t>
  </si>
  <si>
    <r>
      <t>Ombre</t>
    </r>
    <r>
      <rPr>
        <sz val="10"/>
        <rFont val="Calibri"/>
      </rPr>
      <t xml:space="preserve"> de rivière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</si>
</sst>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dd/mm/yyyy;@"/>
    <numFmt numFmtId="165" formatCode="00.00\ &quot;Uhr&quot;"/>
    <numFmt numFmtId="166" formatCode="0.0"/>
    <numFmt numFmtId="167" formatCode="000"/>
    <numFmt numFmtId="168" formatCode="000,000"/>
    <numFmt numFmtId="169" formatCode="hh:mm\ &quot;Uhr&quot;"/>
    <numFmt numFmtId="170" formatCode="[$-F400]h:mm:ss\ AM/PM"/>
    <numFmt numFmtId="171" formatCode="0.000"/>
    <numFmt numFmtId="172" formatCode="0.00000"/>
  </numFmts>
  <fonts count="73" x14ac:knownFonts="1">
    <font>
      <sz val="10"/>
      <name val="Arial"/>
    </font>
    <font>
      <sz val="8"/>
      <name val="Arial"/>
    </font>
    <font>
      <b/>
      <sz val="12"/>
      <name val="Arial"/>
      <family val="2"/>
    </font>
    <font>
      <sz val="12"/>
      <name val="Arial"/>
      <family val="2"/>
    </font>
    <font>
      <vertAlign val="superscript"/>
      <sz val="12"/>
      <name val="Arial"/>
    </font>
    <font>
      <u/>
      <sz val="10"/>
      <color theme="10"/>
      <name val="Arial"/>
    </font>
    <font>
      <u/>
      <sz val="10"/>
      <color theme="11"/>
      <name val="Arial"/>
    </font>
    <font>
      <b/>
      <sz val="16"/>
      <name val="Arial"/>
    </font>
    <font>
      <sz val="10"/>
      <color rgb="FF000000"/>
      <name val="Geneva"/>
    </font>
    <font>
      <b/>
      <sz val="11"/>
      <color rgb="FF000000"/>
      <name val="Calibri"/>
      <family val="2"/>
    </font>
    <font>
      <sz val="10"/>
      <name val="Calibri"/>
    </font>
    <font>
      <i/>
      <sz val="10"/>
      <name val="Calibri"/>
    </font>
    <font>
      <sz val="12"/>
      <color theme="4"/>
      <name val="Arial"/>
    </font>
    <font>
      <sz val="12"/>
      <name val="Calibri"/>
    </font>
    <font>
      <i/>
      <sz val="12"/>
      <name val="Calibri"/>
    </font>
    <font>
      <b/>
      <sz val="12"/>
      <color rgb="FF000000"/>
      <name val="Calibri"/>
      <family val="2"/>
    </font>
    <font>
      <b/>
      <sz val="12"/>
      <name val="Calibri"/>
    </font>
    <font>
      <sz val="12"/>
      <color rgb="FF000000"/>
      <name val="Calibri"/>
    </font>
    <font>
      <b/>
      <i/>
      <sz val="12"/>
      <name val="Arial"/>
    </font>
    <font>
      <i/>
      <sz val="12"/>
      <name val="Arial"/>
    </font>
    <font>
      <b/>
      <sz val="18"/>
      <name val="Calibri"/>
      <scheme val="minor"/>
    </font>
    <font>
      <i/>
      <sz val="11"/>
      <color rgb="FF000000"/>
      <name val="Calibri"/>
    </font>
    <font>
      <i/>
      <sz val="11"/>
      <name val="Calibri"/>
    </font>
    <font>
      <sz val="12"/>
      <color theme="0"/>
      <name val="Arial"/>
    </font>
    <font>
      <sz val="12"/>
      <color rgb="FF9C0006"/>
      <name val="Calibri"/>
      <family val="2"/>
      <scheme val="minor"/>
    </font>
    <font>
      <sz val="12"/>
      <color rgb="FFFF0000"/>
      <name val="Arial"/>
    </font>
    <font>
      <sz val="12"/>
      <color rgb="FF9C6500"/>
      <name val="Calibri"/>
      <family val="2"/>
      <scheme val="minor"/>
    </font>
    <font>
      <sz val="12"/>
      <color rgb="FF006100"/>
      <name val="Calibri"/>
      <family val="2"/>
      <scheme val="minor"/>
    </font>
    <font>
      <sz val="10"/>
      <color theme="0"/>
      <name val="Arial"/>
    </font>
    <font>
      <b/>
      <i/>
      <sz val="16"/>
      <color theme="0" tint="-0.249977111117893"/>
      <name val="Arial"/>
    </font>
    <font>
      <b/>
      <sz val="12"/>
      <color theme="0"/>
      <name val="Arial"/>
    </font>
    <font>
      <sz val="13"/>
      <name val="Arial"/>
    </font>
    <font>
      <sz val="12"/>
      <name val="Calibri"/>
      <family val="2"/>
      <scheme val="minor"/>
    </font>
    <font>
      <b/>
      <sz val="12"/>
      <color rgb="FF006100"/>
      <name val="Calibri"/>
      <scheme val="minor"/>
    </font>
    <font>
      <sz val="18"/>
      <color rgb="FF006100"/>
      <name val="Calibri"/>
      <scheme val="minor"/>
    </font>
    <font>
      <sz val="18"/>
      <color rgb="FF006100"/>
      <name val="Calibri"/>
    </font>
    <font>
      <b/>
      <sz val="10"/>
      <name val="Arial"/>
    </font>
    <font>
      <sz val="11"/>
      <name val="Arial"/>
    </font>
    <font>
      <b/>
      <sz val="12"/>
      <name val="Calibri"/>
      <scheme val="minor"/>
    </font>
    <font>
      <i/>
      <sz val="10"/>
      <name val="Arial"/>
    </font>
    <font>
      <b/>
      <i/>
      <sz val="16"/>
      <name val="Arial"/>
    </font>
    <font>
      <sz val="12"/>
      <color rgb="FF006100"/>
      <name val="Arial"/>
      <family val="2"/>
    </font>
    <font>
      <b/>
      <sz val="12"/>
      <name val="Wingdings"/>
      <family val="2"/>
    </font>
    <font>
      <sz val="12"/>
      <name val="Wingdings"/>
      <family val="2"/>
    </font>
    <font>
      <sz val="12"/>
      <color theme="0"/>
      <name val="Calibri"/>
      <family val="2"/>
      <scheme val="minor"/>
    </font>
    <font>
      <i/>
      <sz val="12"/>
      <color rgb="FF006100"/>
      <name val="Calibri"/>
      <scheme val="minor"/>
    </font>
    <font>
      <i/>
      <sz val="11"/>
      <name val="Arial"/>
    </font>
    <font>
      <sz val="11"/>
      <color theme="0"/>
      <name val="Arial"/>
    </font>
    <font>
      <sz val="11"/>
      <name val="Calibri"/>
    </font>
    <font>
      <b/>
      <sz val="11"/>
      <name val="Arial"/>
      <family val="2"/>
    </font>
    <font>
      <sz val="28"/>
      <name val="Calibri"/>
      <scheme val="minor"/>
    </font>
    <font>
      <i/>
      <sz val="12"/>
      <color theme="0"/>
      <name val="Arial"/>
    </font>
    <font>
      <b/>
      <sz val="10"/>
      <color theme="0"/>
      <name val="Calibri"/>
    </font>
    <font>
      <sz val="10"/>
      <color theme="0"/>
      <name val="Calibri"/>
    </font>
    <font>
      <b/>
      <sz val="52"/>
      <name val="Arial"/>
    </font>
    <font>
      <b/>
      <sz val="28"/>
      <name val="Arial"/>
    </font>
    <font>
      <sz val="10"/>
      <name val="Arial"/>
      <family val="2"/>
    </font>
    <font>
      <sz val="28"/>
      <name val="Arial"/>
      <family val="2"/>
    </font>
    <font>
      <sz val="14"/>
      <name val="Arial"/>
      <family val="2"/>
    </font>
    <font>
      <b/>
      <sz val="16"/>
      <name val="Arial"/>
      <family val="2"/>
    </font>
    <font>
      <b/>
      <i/>
      <sz val="12"/>
      <name val="Arial"/>
      <family val="2"/>
    </font>
    <font>
      <sz val="18"/>
      <color rgb="FF006100"/>
      <name val="Calibri"/>
      <family val="2"/>
      <scheme val="minor"/>
    </font>
    <font>
      <b/>
      <sz val="11"/>
      <name val="Calibri"/>
      <family val="2"/>
    </font>
    <font>
      <sz val="10"/>
      <name val="Calibri"/>
      <family val="2"/>
    </font>
    <font>
      <i/>
      <sz val="10"/>
      <name val="Calibri"/>
      <family val="2"/>
    </font>
    <font>
      <sz val="11"/>
      <name val="Arial"/>
      <family val="2"/>
    </font>
    <font>
      <sz val="18"/>
      <color rgb="FF006100"/>
      <name val="Calibri"/>
      <family val="2"/>
    </font>
    <font>
      <i/>
      <sz val="12"/>
      <name val="Arial"/>
      <family val="2"/>
    </font>
    <font>
      <i/>
      <sz val="11"/>
      <name val="Arial"/>
      <family val="2"/>
    </font>
    <font>
      <b/>
      <i/>
      <sz val="16"/>
      <color theme="0" tint="-0.249977111117893"/>
      <name val="Arial"/>
      <family val="2"/>
    </font>
    <font>
      <b/>
      <sz val="10"/>
      <name val="Calibri"/>
      <family val="2"/>
    </font>
    <font>
      <sz val="11"/>
      <color rgb="FFFF0000"/>
      <name val="Arial"/>
    </font>
    <font>
      <i/>
      <sz val="10"/>
      <color theme="0"/>
      <name val="Calibri"/>
    </font>
  </fonts>
  <fills count="23">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1AF"/>
        <bgColor indexed="64"/>
      </patternFill>
    </fill>
    <fill>
      <patternFill patternType="solid">
        <fgColor rgb="FFFFF1AF"/>
        <bgColor rgb="FF000000"/>
      </patternFill>
    </fill>
    <fill>
      <patternFill patternType="solid">
        <fgColor rgb="FFFFC7CE"/>
      </patternFill>
    </fill>
    <fill>
      <patternFill patternType="solid">
        <fgColor rgb="FFFFEB9C"/>
      </patternFill>
    </fill>
    <fill>
      <patternFill patternType="solid">
        <fgColor rgb="FFC6EFCE"/>
      </patternFill>
    </fill>
    <fill>
      <patternFill patternType="solid">
        <fgColor theme="9" tint="0.79998168889431442"/>
        <bgColor indexed="64"/>
      </patternFill>
    </fill>
    <fill>
      <patternFill patternType="solid">
        <fgColor theme="9" tint="0.79998168889431442"/>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6EFCE"/>
        <bgColor rgb="FF000000"/>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bgColor indexed="64"/>
      </patternFill>
    </fill>
  </fills>
  <borders count="1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style="thin">
        <color auto="1"/>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style="thick">
        <color theme="0"/>
      </left>
      <right style="thick">
        <color theme="0"/>
      </right>
      <top style="thick">
        <color theme="0"/>
      </top>
      <bottom style="thick">
        <color theme="0"/>
      </bottom>
      <diagonal/>
    </border>
    <border>
      <left/>
      <right/>
      <top style="thick">
        <color theme="0"/>
      </top>
      <bottom style="thick">
        <color theme="0"/>
      </bottom>
      <diagonal/>
    </border>
    <border>
      <left/>
      <right/>
      <top/>
      <bottom style="thick">
        <color theme="0"/>
      </bottom>
      <diagonal/>
    </border>
    <border>
      <left/>
      <right/>
      <top style="thick">
        <color theme="0"/>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thin">
        <color auto="1"/>
      </right>
      <top/>
      <bottom style="thin">
        <color rgb="FF000000"/>
      </bottom>
      <diagonal/>
    </border>
    <border>
      <left style="thin">
        <color auto="1"/>
      </left>
      <right/>
      <top style="medium">
        <color auto="1"/>
      </top>
      <bottom/>
      <diagonal/>
    </border>
    <border>
      <left style="thin">
        <color auto="1"/>
      </left>
      <right/>
      <top/>
      <bottom style="medium">
        <color auto="1"/>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n">
        <color theme="0" tint="-0.34998626667073579"/>
      </right>
      <top style="medium">
        <color auto="1"/>
      </top>
      <bottom style="thin">
        <color theme="0" tint="-0.34998626667073579"/>
      </bottom>
      <diagonal/>
    </border>
    <border>
      <left style="thin">
        <color theme="0" tint="-0.34998626667073579"/>
      </left>
      <right style="thin">
        <color theme="0" tint="-0.34998626667073579"/>
      </right>
      <top style="medium">
        <color auto="1"/>
      </top>
      <bottom style="thin">
        <color theme="0" tint="-0.34998626667073579"/>
      </bottom>
      <diagonal/>
    </border>
    <border>
      <left style="thin">
        <color theme="0" tint="-0.34998626667073579"/>
      </left>
      <right/>
      <top style="medium">
        <color auto="1"/>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auto="1"/>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top style="thin">
        <color theme="0" tint="-0.34998626667073579"/>
      </top>
      <bottom style="medium">
        <color auto="1"/>
      </bottom>
      <diagonal/>
    </border>
    <border>
      <left style="medium">
        <color rgb="FF008000"/>
      </left>
      <right style="medium">
        <color rgb="FF008000"/>
      </right>
      <top style="medium">
        <color rgb="FF008000"/>
      </top>
      <bottom style="medium">
        <color rgb="FF008000"/>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style="thin">
        <color theme="0" tint="-0.249977111117893"/>
      </top>
      <bottom style="medium">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medium">
        <color auto="1"/>
      </top>
      <bottom style="thin">
        <color theme="0" tint="-0.249977111117893"/>
      </bottom>
      <diagonal/>
    </border>
    <border>
      <left style="medium">
        <color rgb="FF008000"/>
      </left>
      <right/>
      <top/>
      <bottom/>
      <diagonal/>
    </border>
    <border>
      <left/>
      <right style="medium">
        <color rgb="FF008000"/>
      </right>
      <top/>
      <bottom/>
      <diagonal/>
    </border>
    <border>
      <left style="thick">
        <color theme="0"/>
      </left>
      <right/>
      <top/>
      <bottom style="thick">
        <color theme="0"/>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right style="thin">
        <color auto="1"/>
      </right>
      <top style="thin">
        <color auto="1"/>
      </top>
      <bottom/>
      <diagonal/>
    </border>
    <border>
      <left/>
      <right style="thin">
        <color theme="0" tint="-0.14999847407452621"/>
      </right>
      <top style="medium">
        <color auto="1"/>
      </top>
      <bottom style="thin">
        <color theme="0" tint="-0.14999847407452621"/>
      </bottom>
      <diagonal/>
    </border>
    <border>
      <left style="thin">
        <color theme="0" tint="-0.14999847407452621"/>
      </left>
      <right style="thin">
        <color theme="0" tint="-0.14999847407452621"/>
      </right>
      <top style="medium">
        <color auto="1"/>
      </top>
      <bottom style="thin">
        <color theme="0" tint="-0.14999847407452621"/>
      </bottom>
      <diagonal/>
    </border>
    <border>
      <left style="thin">
        <color theme="0" tint="-0.14999847407452621"/>
      </left>
      <right/>
      <top style="medium">
        <color auto="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auto="1"/>
      </top>
      <bottom style="thin">
        <color theme="0" tint="-0.14999847407452621"/>
      </bottom>
      <diagonal/>
    </border>
    <border>
      <left/>
      <right/>
      <top style="thin">
        <color auto="1"/>
      </top>
      <bottom style="thin">
        <color theme="0" tint="-0.14999847407452621"/>
      </bottom>
      <diagonal/>
    </border>
    <border>
      <left/>
      <right/>
      <top style="thin">
        <color theme="0" tint="-0.14999847407452621"/>
      </top>
      <bottom style="thin">
        <color theme="0" tint="-0.14999847407452621"/>
      </bottom>
      <diagonal/>
    </border>
    <border>
      <left style="thin">
        <color theme="0" tint="-0.249977111117893"/>
      </left>
      <right/>
      <top style="medium">
        <color auto="1"/>
      </top>
      <bottom style="thin">
        <color theme="0" tint="-0.249977111117893"/>
      </bottom>
      <diagonal/>
    </border>
    <border>
      <left style="thin">
        <color theme="0" tint="-0.249977111117893"/>
      </left>
      <right/>
      <top style="thin">
        <color theme="0" tint="-0.249977111117893"/>
      </top>
      <bottom style="thin">
        <color auto="1"/>
      </bottom>
      <diagonal/>
    </border>
    <border>
      <left/>
      <right/>
      <top style="medium">
        <color auto="1"/>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auto="1"/>
      </bottom>
      <diagonal/>
    </border>
    <border>
      <left style="thin">
        <color theme="0" tint="-0.34998626667073579"/>
      </left>
      <right style="thin">
        <color theme="0" tint="-0.34998626667073579"/>
      </right>
      <top/>
      <bottom style="thin">
        <color theme="0" tint="-0.34998626667073579"/>
      </bottom>
      <diagonal/>
    </border>
    <border>
      <left/>
      <right/>
      <top style="thin">
        <color theme="0" tint="-0.249977111117893"/>
      </top>
      <bottom/>
      <diagonal/>
    </border>
    <border>
      <left/>
      <right/>
      <top style="medium">
        <color auto="1"/>
      </top>
      <bottom style="medium">
        <color auto="1"/>
      </bottom>
      <diagonal/>
    </border>
    <border>
      <left/>
      <right/>
      <top style="thin">
        <color theme="0" tint="-0.499984740745262"/>
      </top>
      <bottom style="thin">
        <color theme="0" tint="-0.499984740745262"/>
      </bottom>
      <diagonal/>
    </border>
    <border>
      <left/>
      <right style="thin">
        <color theme="0" tint="-0.249977111117893"/>
      </right>
      <top style="medium">
        <color auto="1"/>
      </top>
      <bottom/>
      <diagonal/>
    </border>
    <border>
      <left style="thin">
        <color theme="0" tint="-0.249977111117893"/>
      </left>
      <right/>
      <top style="medium">
        <color auto="1"/>
      </top>
      <bottom/>
      <diagonal/>
    </border>
    <border>
      <left/>
      <right style="thin">
        <color theme="0" tint="-0.249977111117893"/>
      </right>
      <top/>
      <bottom style="medium">
        <color auto="1"/>
      </bottom>
      <diagonal/>
    </border>
    <border>
      <left/>
      <right style="thin">
        <color theme="0" tint="-0.249977111117893"/>
      </right>
      <top style="thin">
        <color theme="0" tint="-0.499984740745262"/>
      </top>
      <bottom style="thin">
        <color theme="0" tint="-0.499984740745262"/>
      </bottom>
      <diagonal/>
    </border>
    <border>
      <left style="thin">
        <color theme="0" tint="-0.249977111117893"/>
      </left>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499984740745262"/>
      </top>
      <bottom style="thin">
        <color theme="0" tint="-0.499984740745262"/>
      </bottom>
      <diagonal/>
    </border>
    <border>
      <left style="thick">
        <color rgb="FFFFFFFF"/>
      </left>
      <right style="thick">
        <color rgb="FFFFFFFF"/>
      </right>
      <top style="thick">
        <color rgb="FFFFFFFF"/>
      </top>
      <bottom style="thick">
        <color rgb="FFFFFFFF"/>
      </bottom>
      <diagonal/>
    </border>
    <border>
      <left style="thick">
        <color rgb="FFFFFFFF"/>
      </left>
      <right style="thick">
        <color rgb="FFFFFFFF"/>
      </right>
      <top/>
      <bottom style="thick">
        <color rgb="FFFFFFFF"/>
      </bottom>
      <diagonal/>
    </border>
    <border>
      <left style="thick">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n">
        <color theme="0" tint="-0.249977111117893"/>
      </left>
      <right/>
      <top style="thin">
        <color theme="0" tint="-0.499984740745262"/>
      </top>
      <bottom style="medium">
        <color auto="1"/>
      </bottom>
      <diagonal/>
    </border>
    <border>
      <left/>
      <right/>
      <top style="thin">
        <color theme="0" tint="-0.499984740745262"/>
      </top>
      <bottom style="medium">
        <color auto="1"/>
      </bottom>
      <diagonal/>
    </border>
    <border>
      <left/>
      <right style="thin">
        <color theme="0" tint="-0.249977111117893"/>
      </right>
      <top style="thin">
        <color theme="0" tint="-0.499984740745262"/>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n">
        <color theme="0" tint="-0.249977111117893"/>
      </left>
      <right/>
      <top style="medium">
        <color auto="1"/>
      </top>
      <bottom style="thin">
        <color theme="0" tint="-0.499984740745262"/>
      </bottom>
      <diagonal/>
    </border>
    <border>
      <left style="medium">
        <color auto="1"/>
      </left>
      <right style="medium">
        <color auto="1"/>
      </right>
      <top/>
      <bottom style="medium">
        <color auto="1"/>
      </bottom>
      <diagonal/>
    </border>
  </borders>
  <cellStyleXfs count="181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4" fillId="6"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6" fillId="7"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7" fillId="8"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841">
    <xf numFmtId="0" fontId="0" fillId="0" borderId="0" xfId="0"/>
    <xf numFmtId="0" fontId="3" fillId="2" borderId="22" xfId="0" applyFont="1" applyFill="1" applyBorder="1" applyProtection="1">
      <protection hidden="1"/>
    </xf>
    <xf numFmtId="0" fontId="0" fillId="2" borderId="0" xfId="0" applyFill="1" applyProtection="1">
      <protection hidden="1"/>
    </xf>
    <xf numFmtId="1" fontId="0" fillId="9" borderId="82" xfId="0" applyNumberFormat="1" applyFont="1" applyFill="1" applyBorder="1" applyAlignment="1" applyProtection="1">
      <alignment horizontal="right" vertical="center"/>
      <protection hidden="1"/>
    </xf>
    <xf numFmtId="1" fontId="0" fillId="9" borderId="41" xfId="0" applyNumberFormat="1" applyFont="1" applyFill="1" applyBorder="1" applyAlignment="1" applyProtection="1">
      <alignment horizontal="right" vertical="center"/>
      <protection hidden="1"/>
    </xf>
    <xf numFmtId="0" fontId="3" fillId="2" borderId="0" xfId="0" applyFont="1" applyFill="1" applyAlignment="1" applyProtection="1">
      <alignment vertical="center"/>
      <protection hidden="1"/>
    </xf>
    <xf numFmtId="0" fontId="7" fillId="2" borderId="0" xfId="0" applyFont="1" applyFill="1" applyAlignment="1" applyProtection="1">
      <alignment horizontal="left"/>
      <protection hidden="1"/>
    </xf>
    <xf numFmtId="0" fontId="2" fillId="2" borderId="13" xfId="0" applyFont="1" applyFill="1" applyBorder="1" applyAlignment="1" applyProtection="1">
      <alignment vertical="center"/>
      <protection hidden="1"/>
    </xf>
    <xf numFmtId="0" fontId="7" fillId="2" borderId="13" xfId="0" applyFont="1" applyFill="1" applyBorder="1" applyAlignment="1" applyProtection="1">
      <alignment horizontal="left"/>
      <protection hidden="1"/>
    </xf>
    <xf numFmtId="0" fontId="3" fillId="2" borderId="13"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7" fillId="2" borderId="0" xfId="0" applyFont="1" applyFill="1" applyBorder="1" applyAlignment="1" applyProtection="1">
      <alignment horizontal="left"/>
      <protection hidden="1"/>
    </xf>
    <xf numFmtId="0" fontId="3" fillId="2" borderId="0" xfId="0" applyFont="1" applyFill="1" applyBorder="1" applyAlignment="1" applyProtection="1">
      <alignment vertical="center"/>
      <protection hidden="1"/>
    </xf>
    <xf numFmtId="0" fontId="3" fillId="2" borderId="0" xfId="0" applyFont="1" applyFill="1" applyAlignment="1" applyProtection="1">
      <alignment horizontal="left" vertical="center"/>
      <protection hidden="1"/>
    </xf>
    <xf numFmtId="0" fontId="19" fillId="2" borderId="0" xfId="0" applyFont="1" applyFill="1" applyAlignment="1" applyProtection="1">
      <alignment vertical="top"/>
      <protection hidden="1"/>
    </xf>
    <xf numFmtId="0" fontId="3" fillId="2" borderId="0" xfId="0" applyFont="1" applyFill="1" applyAlignment="1" applyProtection="1">
      <alignment vertical="top"/>
      <protection hidden="1"/>
    </xf>
    <xf numFmtId="0" fontId="3" fillId="2" borderId="0" xfId="0" applyFont="1" applyFill="1" applyAlignment="1" applyProtection="1">
      <alignment horizontal="left" vertical="top" wrapText="1"/>
      <protection hidden="1"/>
    </xf>
    <xf numFmtId="0" fontId="2" fillId="2" borderId="0" xfId="0" applyFont="1" applyFill="1" applyAlignment="1" applyProtection="1">
      <alignment vertical="top"/>
      <protection hidden="1"/>
    </xf>
    <xf numFmtId="0" fontId="2" fillId="2" borderId="0" xfId="0" applyFont="1" applyFill="1" applyAlignment="1" applyProtection="1">
      <alignment horizontal="left" vertical="top" wrapText="1"/>
      <protection hidden="1"/>
    </xf>
    <xf numFmtId="0" fontId="3" fillId="13" borderId="0" xfId="0" applyFont="1" applyFill="1" applyBorder="1" applyAlignment="1" applyProtection="1">
      <alignment horizontal="left" vertical="center"/>
      <protection hidden="1"/>
    </xf>
    <xf numFmtId="0" fontId="3" fillId="2" borderId="32" xfId="0" applyFont="1" applyFill="1" applyBorder="1" applyAlignment="1" applyProtection="1">
      <alignment horizontal="left" vertical="center"/>
      <protection hidden="1"/>
    </xf>
    <xf numFmtId="2" fontId="3" fillId="9" borderId="12" xfId="0" applyNumberFormat="1" applyFont="1" applyFill="1" applyBorder="1" applyAlignment="1" applyProtection="1">
      <alignment horizontal="left" vertical="center"/>
      <protection hidden="1"/>
    </xf>
    <xf numFmtId="0" fontId="27" fillId="8" borderId="43" xfId="461" applyFont="1" applyBorder="1" applyAlignment="1" applyProtection="1">
      <alignment vertical="center"/>
      <protection hidden="1"/>
    </xf>
    <xf numFmtId="0" fontId="3" fillId="2" borderId="0" xfId="0" applyFont="1" applyFill="1" applyAlignment="1" applyProtection="1">
      <alignment vertical="top" wrapText="1"/>
      <protection hidden="1"/>
    </xf>
    <xf numFmtId="0" fontId="25" fillId="2" borderId="0" xfId="0" applyFont="1" applyFill="1" applyAlignment="1" applyProtection="1">
      <alignment vertical="center"/>
      <protection hidden="1"/>
    </xf>
    <xf numFmtId="0" fontId="3" fillId="2" borderId="0" xfId="0" applyFont="1" applyFill="1" applyAlignment="1" applyProtection="1">
      <alignment vertical="center" wrapText="1"/>
      <protection hidden="1"/>
    </xf>
    <xf numFmtId="0" fontId="32" fillId="2" borderId="0" xfId="461" applyFont="1" applyFill="1" applyBorder="1" applyAlignment="1" applyProtection="1">
      <alignment vertical="center"/>
      <protection hidden="1"/>
    </xf>
    <xf numFmtId="0" fontId="3" fillId="0" borderId="0" xfId="0" applyFont="1" applyProtection="1">
      <protection hidden="1"/>
    </xf>
    <xf numFmtId="0" fontId="3" fillId="2" borderId="0" xfId="0" applyFont="1" applyFill="1" applyProtection="1">
      <protection hidden="1"/>
    </xf>
    <xf numFmtId="0" fontId="2" fillId="2" borderId="0" xfId="0" applyFont="1" applyFill="1" applyProtection="1">
      <protection hidden="1"/>
    </xf>
    <xf numFmtId="0" fontId="3" fillId="2" borderId="16" xfId="0" applyFont="1" applyFill="1" applyBorder="1" applyProtection="1">
      <protection hidden="1"/>
    </xf>
    <xf numFmtId="0" fontId="2" fillId="2" borderId="14" xfId="0" applyNumberFormat="1" applyFont="1" applyFill="1" applyBorder="1" applyProtection="1">
      <protection hidden="1"/>
    </xf>
    <xf numFmtId="0" fontId="2" fillId="2" borderId="14" xfId="0" applyFont="1" applyFill="1" applyBorder="1" applyProtection="1">
      <protection hidden="1"/>
    </xf>
    <xf numFmtId="0" fontId="3" fillId="2" borderId="14" xfId="0" applyFont="1" applyFill="1" applyBorder="1" applyProtection="1">
      <protection hidden="1"/>
    </xf>
    <xf numFmtId="0" fontId="3" fillId="2" borderId="17" xfId="0" applyFont="1" applyFill="1" applyBorder="1" applyProtection="1">
      <protection hidden="1"/>
    </xf>
    <xf numFmtId="0" fontId="3" fillId="2" borderId="18" xfId="0" applyFont="1" applyFill="1" applyBorder="1" applyProtection="1">
      <protection hidden="1"/>
    </xf>
    <xf numFmtId="0" fontId="3" fillId="2" borderId="0" xfId="0" applyFont="1" applyFill="1" applyBorder="1" applyAlignment="1" applyProtection="1">
      <alignment vertical="center" wrapText="1"/>
      <protection hidden="1"/>
    </xf>
    <xf numFmtId="0" fontId="3" fillId="2" borderId="0" xfId="0" applyFont="1" applyFill="1" applyBorder="1" applyAlignment="1" applyProtection="1">
      <alignment horizontal="left"/>
      <protection hidden="1"/>
    </xf>
    <xf numFmtId="0" fontId="3" fillId="2" borderId="19" xfId="0" applyFont="1" applyFill="1" applyBorder="1" applyProtection="1">
      <protection hidden="1"/>
    </xf>
    <xf numFmtId="0" fontId="3" fillId="2" borderId="24" xfId="0" applyFont="1" applyFill="1" applyBorder="1" applyAlignment="1" applyProtection="1">
      <alignment horizontal="right" vertical="center"/>
      <protection hidden="1"/>
    </xf>
    <xf numFmtId="165" fontId="3" fillId="2" borderId="0" xfId="0" applyNumberFormat="1" applyFont="1" applyFill="1" applyProtection="1">
      <protection hidden="1"/>
    </xf>
    <xf numFmtId="0" fontId="3" fillId="2" borderId="26" xfId="0" applyFont="1" applyFill="1" applyBorder="1" applyAlignment="1" applyProtection="1">
      <alignment horizontal="left"/>
      <protection hidden="1"/>
    </xf>
    <xf numFmtId="167" fontId="3" fillId="2" borderId="0" xfId="0" applyNumberFormat="1" applyFont="1" applyFill="1" applyBorder="1" applyAlignment="1" applyProtection="1">
      <alignment horizontal="left" vertical="center"/>
      <protection hidden="1"/>
    </xf>
    <xf numFmtId="0" fontId="3" fillId="2" borderId="20" xfId="0" applyFont="1" applyFill="1" applyBorder="1" applyProtection="1">
      <protection hidden="1"/>
    </xf>
    <xf numFmtId="0" fontId="3" fillId="2" borderId="13" xfId="0" applyFont="1" applyFill="1" applyBorder="1" applyAlignment="1" applyProtection="1">
      <alignment vertical="center" wrapText="1"/>
      <protection hidden="1"/>
    </xf>
    <xf numFmtId="0" fontId="3" fillId="2" borderId="13" xfId="0" applyFont="1" applyFill="1" applyBorder="1" applyProtection="1">
      <protection hidden="1"/>
    </xf>
    <xf numFmtId="0" fontId="3" fillId="2" borderId="21" xfId="0" applyFont="1" applyFill="1" applyBorder="1" applyProtection="1">
      <protection hidden="1"/>
    </xf>
    <xf numFmtId="0" fontId="3" fillId="2" borderId="0" xfId="0" applyFont="1" applyFill="1" applyAlignment="1" applyProtection="1">
      <alignment wrapText="1"/>
      <protection hidden="1"/>
    </xf>
    <xf numFmtId="0" fontId="2" fillId="2" borderId="0" xfId="0" applyFont="1" applyFill="1" applyAlignment="1" applyProtection="1">
      <alignment wrapText="1"/>
      <protection hidden="1"/>
    </xf>
    <xf numFmtId="0" fontId="2" fillId="2" borderId="14" xfId="0" applyFont="1" applyFill="1" applyBorder="1" applyAlignment="1" applyProtection="1">
      <alignment wrapText="1"/>
      <protection hidden="1"/>
    </xf>
    <xf numFmtId="0" fontId="3" fillId="2" borderId="0" xfId="0" applyFont="1" applyFill="1" applyBorder="1" applyProtection="1">
      <protection hidden="1"/>
    </xf>
    <xf numFmtId="0" fontId="3" fillId="2" borderId="24" xfId="0" applyFont="1" applyFill="1" applyBorder="1" applyAlignment="1" applyProtection="1">
      <alignment horizontal="left" vertical="center"/>
      <protection hidden="1"/>
    </xf>
    <xf numFmtId="0" fontId="3" fillId="2" borderId="0" xfId="0" applyFont="1" applyFill="1" applyBorder="1" applyAlignment="1" applyProtection="1">
      <alignment horizontal="left" vertical="center"/>
      <protection hidden="1"/>
    </xf>
    <xf numFmtId="0" fontId="2" fillId="2" borderId="0" xfId="0" applyFont="1" applyFill="1" applyAlignment="1" applyProtection="1">
      <protection hidden="1"/>
    </xf>
    <xf numFmtId="0" fontId="2" fillId="2" borderId="0" xfId="0" applyFont="1" applyFill="1" applyBorder="1" applyAlignment="1" applyProtection="1">
      <alignment wrapText="1"/>
      <protection hidden="1"/>
    </xf>
    <xf numFmtId="0" fontId="3" fillId="2" borderId="30" xfId="0" applyFont="1" applyFill="1" applyBorder="1" applyProtection="1">
      <protection hidden="1"/>
    </xf>
    <xf numFmtId="0" fontId="18" fillId="2" borderId="0" xfId="0" applyFont="1" applyFill="1" applyBorder="1" applyProtection="1">
      <protection hidden="1"/>
    </xf>
    <xf numFmtId="0" fontId="3" fillId="2" borderId="7" xfId="0" applyFont="1" applyFill="1" applyBorder="1" applyProtection="1">
      <protection hidden="1"/>
    </xf>
    <xf numFmtId="0" fontId="3" fillId="2" borderId="0" xfId="0" applyFont="1" applyFill="1" applyBorder="1" applyAlignment="1" applyProtection="1">
      <alignment horizontal="right"/>
      <protection hidden="1"/>
    </xf>
    <xf numFmtId="0" fontId="3" fillId="2" borderId="0" xfId="0" applyFont="1" applyFill="1" applyBorder="1" applyAlignment="1" applyProtection="1">
      <alignment horizontal="center"/>
      <protection hidden="1"/>
    </xf>
    <xf numFmtId="0" fontId="3" fillId="2" borderId="0" xfId="0" applyFont="1" applyFill="1" applyBorder="1" applyAlignment="1" applyProtection="1">
      <alignment horizontal="distributed" vertical="center" indent="15"/>
      <protection hidden="1"/>
    </xf>
    <xf numFmtId="0" fontId="3" fillId="2" borderId="7" xfId="0" applyFont="1" applyFill="1" applyBorder="1" applyAlignment="1" applyProtection="1">
      <alignment horizontal="left" vertical="center" indent="12"/>
      <protection hidden="1"/>
    </xf>
    <xf numFmtId="0" fontId="3" fillId="2" borderId="31" xfId="0" applyFont="1" applyFill="1" applyBorder="1" applyProtection="1">
      <protection hidden="1"/>
    </xf>
    <xf numFmtId="0" fontId="0" fillId="2" borderId="0" xfId="0" applyFill="1" applyAlignment="1" applyProtection="1">
      <alignment horizontal="left"/>
      <protection hidden="1"/>
    </xf>
    <xf numFmtId="0" fontId="2" fillId="2" borderId="0" xfId="0" applyNumberFormat="1" applyFont="1" applyFill="1" applyBorder="1" applyAlignment="1" applyProtection="1">
      <alignment horizontal="left"/>
      <protection hidden="1"/>
    </xf>
    <xf numFmtId="0" fontId="0" fillId="2" borderId="0" xfId="0" applyFill="1" applyBorder="1" applyAlignment="1" applyProtection="1">
      <alignment horizontal="left"/>
      <protection hidden="1"/>
    </xf>
    <xf numFmtId="0" fontId="3" fillId="3" borderId="0" xfId="0" applyFont="1" applyFill="1" applyProtection="1">
      <protection hidden="1"/>
    </xf>
    <xf numFmtId="0" fontId="0" fillId="2" borderId="16" xfId="0" applyFill="1" applyBorder="1" applyProtection="1">
      <protection hidden="1"/>
    </xf>
    <xf numFmtId="0" fontId="2" fillId="2" borderId="14" xfId="0" applyNumberFormat="1" applyFont="1" applyFill="1" applyBorder="1" applyAlignment="1" applyProtection="1">
      <alignment horizontal="left"/>
      <protection hidden="1"/>
    </xf>
    <xf numFmtId="0" fontId="0" fillId="2" borderId="14" xfId="0" applyFill="1" applyBorder="1" applyAlignment="1" applyProtection="1">
      <alignment horizontal="left"/>
      <protection hidden="1"/>
    </xf>
    <xf numFmtId="0" fontId="0" fillId="2" borderId="17" xfId="0" applyFill="1" applyBorder="1" applyProtection="1">
      <protection hidden="1"/>
    </xf>
    <xf numFmtId="0" fontId="0" fillId="2" borderId="18" xfId="0" applyFill="1" applyBorder="1" applyProtection="1">
      <protection hidden="1"/>
    </xf>
    <xf numFmtId="0" fontId="3" fillId="2" borderId="0" xfId="0" applyFont="1" applyFill="1" applyBorder="1" applyAlignment="1" applyProtection="1">
      <alignment horizontal="left" vertical="center" indent="1"/>
      <protection hidden="1"/>
    </xf>
    <xf numFmtId="0" fontId="0" fillId="2" borderId="19" xfId="0" applyFill="1" applyBorder="1" applyProtection="1">
      <protection hidden="1"/>
    </xf>
    <xf numFmtId="0" fontId="0" fillId="2" borderId="20" xfId="0" applyFill="1" applyBorder="1" applyProtection="1">
      <protection hidden="1"/>
    </xf>
    <xf numFmtId="0" fontId="3" fillId="2" borderId="13" xfId="0" applyFont="1" applyFill="1" applyBorder="1" applyAlignment="1" applyProtection="1">
      <alignment horizontal="left" vertical="center"/>
      <protection hidden="1"/>
    </xf>
    <xf numFmtId="0" fontId="0" fillId="2" borderId="21" xfId="0" applyFill="1" applyBorder="1" applyProtection="1">
      <protection hidden="1"/>
    </xf>
    <xf numFmtId="0" fontId="3" fillId="2" borderId="0" xfId="0" applyFont="1" applyFill="1" applyAlignment="1" applyProtection="1">
      <alignment horizontal="center"/>
      <protection hidden="1"/>
    </xf>
    <xf numFmtId="0" fontId="19" fillId="2" borderId="0" xfId="0" applyFont="1" applyFill="1" applyBorder="1" applyProtection="1">
      <protection hidden="1"/>
    </xf>
    <xf numFmtId="0" fontId="3" fillId="2" borderId="13" xfId="0" applyFont="1" applyFill="1" applyBorder="1" applyAlignment="1" applyProtection="1">
      <alignment horizontal="center"/>
      <protection hidden="1"/>
    </xf>
    <xf numFmtId="0" fontId="0" fillId="0" borderId="34" xfId="0" applyFont="1" applyFill="1" applyBorder="1" applyAlignment="1" applyProtection="1">
      <alignment horizontal="center"/>
      <protection hidden="1"/>
    </xf>
    <xf numFmtId="0" fontId="9" fillId="0" borderId="13" xfId="0" applyFont="1" applyFill="1" applyBorder="1" applyAlignment="1" applyProtection="1">
      <alignment horizontal="center"/>
      <protection hidden="1"/>
    </xf>
    <xf numFmtId="0" fontId="9" fillId="0" borderId="13" xfId="0" applyFont="1" applyFill="1" applyBorder="1" applyProtection="1">
      <protection hidden="1"/>
    </xf>
    <xf numFmtId="0" fontId="0" fillId="0" borderId="37" xfId="0" applyFont="1" applyFill="1" applyBorder="1" applyAlignment="1" applyProtection="1">
      <alignment horizontal="center"/>
      <protection hidden="1"/>
    </xf>
    <xf numFmtId="0" fontId="0" fillId="0" borderId="10" xfId="0" applyFill="1" applyBorder="1" applyAlignment="1" applyProtection="1">
      <alignment horizontal="center"/>
      <protection hidden="1"/>
    </xf>
    <xf numFmtId="0" fontId="11" fillId="0" borderId="10" xfId="0" applyFont="1" applyFill="1" applyBorder="1" applyProtection="1">
      <protection hidden="1"/>
    </xf>
    <xf numFmtId="0" fontId="0" fillId="0" borderId="10" xfId="0" applyFill="1" applyBorder="1" applyProtection="1">
      <protection hidden="1"/>
    </xf>
    <xf numFmtId="0" fontId="0" fillId="0" borderId="2" xfId="0" applyFill="1" applyBorder="1" applyAlignment="1" applyProtection="1">
      <alignment horizontal="center"/>
      <protection hidden="1"/>
    </xf>
    <xf numFmtId="0" fontId="11" fillId="0" borderId="2" xfId="0" applyFont="1" applyFill="1" applyBorder="1" applyAlignment="1" applyProtection="1">
      <alignment vertical="center"/>
      <protection hidden="1"/>
    </xf>
    <xf numFmtId="0" fontId="10" fillId="0" borderId="2" xfId="0" applyFont="1" applyFill="1" applyBorder="1" applyProtection="1">
      <protection hidden="1"/>
    </xf>
    <xf numFmtId="0" fontId="0" fillId="0" borderId="2" xfId="0" applyFill="1" applyBorder="1" applyProtection="1">
      <protection hidden="1"/>
    </xf>
    <xf numFmtId="0" fontId="11" fillId="0" borderId="2" xfId="0" applyFont="1" applyFill="1" applyBorder="1" applyProtection="1">
      <protection hidden="1"/>
    </xf>
    <xf numFmtId="0" fontId="10" fillId="0" borderId="2" xfId="0" applyFont="1" applyFill="1" applyBorder="1" applyAlignment="1" applyProtection="1">
      <alignment vertical="center"/>
      <protection hidden="1"/>
    </xf>
    <xf numFmtId="0" fontId="11" fillId="0" borderId="6" xfId="0" applyFont="1" applyFill="1" applyBorder="1" applyProtection="1">
      <protection hidden="1"/>
    </xf>
    <xf numFmtId="0" fontId="0" fillId="0" borderId="6" xfId="0" applyFill="1" applyBorder="1" applyProtection="1">
      <protection hidden="1"/>
    </xf>
    <xf numFmtId="0" fontId="0" fillId="0" borderId="40" xfId="0" applyFont="1" applyFill="1" applyBorder="1" applyAlignment="1" applyProtection="1">
      <alignment horizontal="center"/>
      <protection hidden="1"/>
    </xf>
    <xf numFmtId="0" fontId="28" fillId="2" borderId="14" xfId="0" applyFont="1" applyFill="1" applyBorder="1" applyAlignment="1" applyProtection="1">
      <alignment horizontal="center"/>
      <protection hidden="1"/>
    </xf>
    <xf numFmtId="0" fontId="28" fillId="2" borderId="14" xfId="0" applyFont="1" applyFill="1" applyBorder="1" applyProtection="1">
      <protection hidden="1"/>
    </xf>
    <xf numFmtId="0" fontId="0" fillId="2" borderId="0" xfId="0" applyFill="1" applyAlignment="1" applyProtection="1">
      <alignment horizontal="center"/>
      <protection hidden="1"/>
    </xf>
    <xf numFmtId="0" fontId="7" fillId="2" borderId="0" xfId="0" applyFont="1" applyFill="1" applyAlignment="1" applyProtection="1">
      <protection hidden="1"/>
    </xf>
    <xf numFmtId="0" fontId="2" fillId="2" borderId="0" xfId="0" applyFont="1" applyFill="1" applyBorder="1" applyProtection="1">
      <protection hidden="1"/>
    </xf>
    <xf numFmtId="0" fontId="3" fillId="9" borderId="12" xfId="0" applyNumberFormat="1" applyFont="1" applyFill="1" applyBorder="1" applyAlignment="1" applyProtection="1">
      <alignment horizontal="left" vertical="center"/>
      <protection hidden="1"/>
    </xf>
    <xf numFmtId="167" fontId="3" fillId="9" borderId="12" xfId="0" applyNumberFormat="1" applyFont="1" applyFill="1" applyBorder="1" applyAlignment="1" applyProtection="1">
      <alignment horizontal="left" vertical="center"/>
      <protection hidden="1"/>
    </xf>
    <xf numFmtId="164" fontId="3" fillId="2" borderId="0" xfId="0" applyNumberFormat="1" applyFont="1" applyFill="1" applyBorder="1" applyAlignment="1" applyProtection="1">
      <alignment horizontal="left" vertical="center"/>
      <protection hidden="1"/>
    </xf>
    <xf numFmtId="0" fontId="36" fillId="2" borderId="0" xfId="0" applyFont="1" applyFill="1" applyBorder="1" applyProtection="1">
      <protection hidden="1"/>
    </xf>
    <xf numFmtId="0" fontId="0" fillId="2" borderId="0" xfId="0" applyFont="1" applyFill="1" applyBorder="1" applyProtection="1">
      <protection hidden="1"/>
    </xf>
    <xf numFmtId="0" fontId="27" fillId="8" borderId="43" xfId="461" applyBorder="1" applyAlignment="1" applyProtection="1">
      <alignment horizontal="left" vertical="center" indent="1"/>
      <protection hidden="1"/>
    </xf>
    <xf numFmtId="0" fontId="39" fillId="2" borderId="0" xfId="0" applyFont="1" applyFill="1" applyBorder="1" applyAlignment="1" applyProtection="1">
      <alignment vertical="center" wrapText="1"/>
      <protection hidden="1"/>
    </xf>
    <xf numFmtId="0" fontId="23" fillId="2" borderId="0" xfId="0" applyFont="1" applyFill="1" applyBorder="1" applyProtection="1">
      <protection hidden="1"/>
    </xf>
    <xf numFmtId="0" fontId="27" fillId="2" borderId="0" xfId="461" applyFill="1" applyBorder="1" applyAlignment="1" applyProtection="1">
      <alignment horizontal="center" vertical="center" wrapText="1"/>
      <protection hidden="1"/>
    </xf>
    <xf numFmtId="0" fontId="2" fillId="2" borderId="13" xfId="0" applyFont="1" applyFill="1" applyBorder="1" applyProtection="1">
      <protection hidden="1"/>
    </xf>
    <xf numFmtId="0" fontId="37" fillId="2" borderId="13" xfId="0" applyFont="1" applyFill="1" applyBorder="1" applyProtection="1">
      <protection hidden="1"/>
    </xf>
    <xf numFmtId="0" fontId="15" fillId="2" borderId="0" xfId="0" applyFont="1" applyFill="1" applyBorder="1" applyProtection="1">
      <protection hidden="1"/>
    </xf>
    <xf numFmtId="0" fontId="16" fillId="2" borderId="0" xfId="0" applyFont="1" applyFill="1" applyBorder="1" applyProtection="1">
      <protection hidden="1"/>
    </xf>
    <xf numFmtId="0" fontId="32" fillId="2" borderId="0" xfId="389" applyFont="1" applyFill="1" applyBorder="1" applyProtection="1">
      <protection hidden="1"/>
    </xf>
    <xf numFmtId="0" fontId="3" fillId="2" borderId="10" xfId="0" applyFont="1" applyFill="1" applyBorder="1" applyProtection="1">
      <protection hidden="1"/>
    </xf>
    <xf numFmtId="0" fontId="32" fillId="2" borderId="10" xfId="389" applyFont="1" applyFill="1" applyBorder="1" applyProtection="1">
      <protection hidden="1"/>
    </xf>
    <xf numFmtId="0" fontId="13" fillId="2" borderId="0" xfId="0" applyFont="1" applyFill="1" applyBorder="1" applyAlignment="1" applyProtection="1">
      <alignment vertical="center"/>
      <protection hidden="1"/>
    </xf>
    <xf numFmtId="0" fontId="14" fillId="2" borderId="0" xfId="0" applyFont="1" applyFill="1" applyBorder="1" applyAlignment="1" applyProtection="1">
      <alignment vertical="center"/>
      <protection hidden="1"/>
    </xf>
    <xf numFmtId="0" fontId="13" fillId="2" borderId="0" xfId="0" applyFont="1" applyFill="1" applyBorder="1" applyProtection="1">
      <protection hidden="1"/>
    </xf>
    <xf numFmtId="0" fontId="13" fillId="2" borderId="6" xfId="0" applyFont="1" applyFill="1" applyBorder="1" applyAlignment="1" applyProtection="1">
      <alignment vertical="center"/>
      <protection hidden="1"/>
    </xf>
    <xf numFmtId="0" fontId="14" fillId="2" borderId="76" xfId="0" applyFont="1" applyFill="1" applyBorder="1" applyAlignment="1" applyProtection="1">
      <alignment vertical="center"/>
      <protection hidden="1"/>
    </xf>
    <xf numFmtId="0" fontId="13" fillId="2" borderId="75" xfId="0" applyFont="1" applyFill="1" applyBorder="1" applyAlignment="1" applyProtection="1">
      <alignment vertical="center"/>
      <protection hidden="1"/>
    </xf>
    <xf numFmtId="0" fontId="13" fillId="2" borderId="74" xfId="0" applyFont="1" applyFill="1" applyBorder="1" applyProtection="1">
      <protection hidden="1"/>
    </xf>
    <xf numFmtId="0" fontId="32" fillId="2" borderId="74" xfId="389" applyFont="1" applyFill="1" applyBorder="1" applyProtection="1">
      <protection hidden="1"/>
    </xf>
    <xf numFmtId="0" fontId="3" fillId="2" borderId="74" xfId="0" applyFont="1" applyFill="1" applyBorder="1" applyProtection="1">
      <protection hidden="1"/>
    </xf>
    <xf numFmtId="0" fontId="3" fillId="2" borderId="75" xfId="0" applyFont="1" applyFill="1" applyBorder="1" applyProtection="1">
      <protection hidden="1"/>
    </xf>
    <xf numFmtId="0" fontId="0" fillId="11" borderId="0" xfId="0" applyFill="1" applyAlignment="1" applyProtection="1">
      <alignment vertical="center"/>
      <protection hidden="1"/>
    </xf>
    <xf numFmtId="0" fontId="13" fillId="2" borderId="76" xfId="0" applyFont="1" applyFill="1" applyBorder="1" applyAlignment="1" applyProtection="1">
      <alignment vertical="center"/>
      <protection hidden="1"/>
    </xf>
    <xf numFmtId="0" fontId="13" fillId="2" borderId="69" xfId="0" applyFont="1" applyFill="1" applyBorder="1" applyProtection="1">
      <protection hidden="1"/>
    </xf>
    <xf numFmtId="0" fontId="32" fillId="2" borderId="69" xfId="389" applyFont="1" applyFill="1" applyBorder="1" applyProtection="1">
      <protection hidden="1"/>
    </xf>
    <xf numFmtId="0" fontId="3" fillId="2" borderId="69" xfId="0" applyFont="1" applyFill="1" applyBorder="1" applyProtection="1">
      <protection hidden="1"/>
    </xf>
    <xf numFmtId="0" fontId="3" fillId="2" borderId="76" xfId="0" applyFont="1" applyFill="1" applyBorder="1" applyProtection="1">
      <protection hidden="1"/>
    </xf>
    <xf numFmtId="0" fontId="11" fillId="0" borderId="0" xfId="0" applyFont="1" applyBorder="1" applyAlignment="1" applyProtection="1">
      <alignment vertical="center"/>
      <protection hidden="1"/>
    </xf>
    <xf numFmtId="0" fontId="0" fillId="0" borderId="0" xfId="0" applyFill="1" applyAlignment="1" applyProtection="1">
      <alignment vertical="center"/>
      <protection hidden="1"/>
    </xf>
    <xf numFmtId="0" fontId="10" fillId="0" borderId="0" xfId="0" applyFont="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15" borderId="65" xfId="0" applyFont="1" applyFill="1" applyBorder="1" applyAlignment="1" applyProtection="1">
      <alignment horizontal="center" vertical="center"/>
      <protection hidden="1"/>
    </xf>
    <xf numFmtId="0" fontId="3" fillId="15" borderId="66" xfId="0" applyFont="1" applyFill="1" applyBorder="1" applyAlignment="1" applyProtection="1">
      <alignment horizontal="center" vertical="center"/>
      <protection hidden="1"/>
    </xf>
    <xf numFmtId="0" fontId="3" fillId="15" borderId="67" xfId="0" applyFont="1" applyFill="1" applyBorder="1" applyAlignment="1" applyProtection="1">
      <alignment horizontal="center" vertical="center"/>
      <protection hidden="1"/>
    </xf>
    <xf numFmtId="0" fontId="3" fillId="15" borderId="68" xfId="0" applyFont="1" applyFill="1" applyBorder="1" applyAlignment="1" applyProtection="1">
      <alignment horizontal="center" vertical="center"/>
      <protection hidden="1"/>
    </xf>
    <xf numFmtId="0" fontId="3" fillId="15" borderId="69" xfId="0" applyFont="1" applyFill="1" applyBorder="1" applyAlignment="1" applyProtection="1">
      <alignment horizontal="center" vertical="center"/>
      <protection hidden="1"/>
    </xf>
    <xf numFmtId="0" fontId="3" fillId="15" borderId="70" xfId="0" applyFont="1" applyFill="1" applyBorder="1" applyAlignment="1" applyProtection="1">
      <alignment horizontal="center" vertical="center"/>
      <protection hidden="1"/>
    </xf>
    <xf numFmtId="0" fontId="13" fillId="2" borderId="69" xfId="0" applyFont="1" applyFill="1" applyBorder="1" applyAlignment="1" applyProtection="1">
      <alignment horizontal="left"/>
      <protection hidden="1"/>
    </xf>
    <xf numFmtId="0" fontId="19" fillId="2" borderId="10" xfId="0" applyFont="1" applyFill="1" applyBorder="1" applyProtection="1">
      <protection hidden="1"/>
    </xf>
    <xf numFmtId="0" fontId="32" fillId="2" borderId="69" xfId="0" applyFont="1" applyFill="1" applyBorder="1" applyProtection="1">
      <protection hidden="1"/>
    </xf>
    <xf numFmtId="0" fontId="14" fillId="2" borderId="75" xfId="0" applyFont="1" applyFill="1" applyBorder="1" applyAlignment="1" applyProtection="1">
      <alignment vertical="center"/>
      <protection hidden="1"/>
    </xf>
    <xf numFmtId="0" fontId="3" fillId="15" borderId="71" xfId="0" applyFont="1" applyFill="1" applyBorder="1" applyAlignment="1" applyProtection="1">
      <alignment horizontal="center" vertical="center"/>
      <protection hidden="1"/>
    </xf>
    <xf numFmtId="0" fontId="3" fillId="15" borderId="72" xfId="0" applyFont="1" applyFill="1" applyBorder="1" applyAlignment="1" applyProtection="1">
      <alignment horizontal="center" vertical="center"/>
      <protection hidden="1"/>
    </xf>
    <xf numFmtId="0" fontId="3" fillId="15" borderId="73" xfId="0" applyFont="1" applyFill="1" applyBorder="1" applyAlignment="1" applyProtection="1">
      <alignment horizontal="center" vertical="center"/>
      <protection hidden="1"/>
    </xf>
    <xf numFmtId="0" fontId="38" fillId="2" borderId="74" xfId="389" applyFont="1" applyFill="1" applyBorder="1" applyProtection="1">
      <protection hidden="1"/>
    </xf>
    <xf numFmtId="0" fontId="17" fillId="2" borderId="0" xfId="0" applyFont="1" applyFill="1" applyBorder="1" applyProtection="1">
      <protection hidden="1"/>
    </xf>
    <xf numFmtId="0" fontId="13" fillId="2" borderId="0" xfId="0" applyFont="1" applyFill="1" applyBorder="1" applyAlignment="1" applyProtection="1">
      <alignment horizontal="left"/>
      <protection hidden="1"/>
    </xf>
    <xf numFmtId="0" fontId="23" fillId="2" borderId="0" xfId="0" applyFont="1" applyFill="1" applyBorder="1" applyAlignment="1" applyProtection="1">
      <alignment horizontal="center"/>
      <protection hidden="1"/>
    </xf>
    <xf numFmtId="0" fontId="3" fillId="2" borderId="2" xfId="0" applyFont="1" applyFill="1" applyBorder="1" applyAlignment="1" applyProtection="1">
      <alignment horizontal="left" vertical="center"/>
      <protection hidden="1"/>
    </xf>
    <xf numFmtId="164" fontId="3" fillId="2" borderId="2" xfId="0" applyNumberFormat="1" applyFont="1" applyFill="1" applyBorder="1" applyAlignment="1" applyProtection="1">
      <alignment horizontal="left" vertical="center"/>
      <protection hidden="1"/>
    </xf>
    <xf numFmtId="0" fontId="29" fillId="2" borderId="0" xfId="0" applyFont="1" applyFill="1" applyBorder="1" applyAlignment="1" applyProtection="1">
      <alignment horizontal="center" vertical="center"/>
      <protection hidden="1"/>
    </xf>
    <xf numFmtId="0" fontId="23" fillId="2" borderId="0" xfId="0" applyFont="1" applyFill="1" applyBorder="1" applyAlignment="1" applyProtection="1">
      <alignment vertical="center"/>
      <protection hidden="1"/>
    </xf>
    <xf numFmtId="0" fontId="24" fillId="2" borderId="0" xfId="389" applyFill="1" applyBorder="1" applyAlignment="1" applyProtection="1">
      <alignment horizontal="left" vertical="center" indent="1"/>
      <protection hidden="1"/>
    </xf>
    <xf numFmtId="0" fontId="24" fillId="2" borderId="0" xfId="389" applyFill="1" applyBorder="1" applyAlignment="1" applyProtection="1">
      <alignment horizontal="left" vertical="center"/>
      <protection hidden="1"/>
    </xf>
    <xf numFmtId="0" fontId="40" fillId="2" borderId="0" xfId="430" applyFont="1" applyFill="1" applyBorder="1" applyAlignment="1" applyProtection="1">
      <alignment horizontal="center" vertical="center"/>
      <protection hidden="1"/>
    </xf>
    <xf numFmtId="0" fontId="0" fillId="0" borderId="0" xfId="0" applyProtection="1">
      <protection hidden="1"/>
    </xf>
    <xf numFmtId="0" fontId="2" fillId="2" borderId="18" xfId="0" applyFont="1" applyFill="1" applyBorder="1" applyProtection="1">
      <protection hidden="1"/>
    </xf>
    <xf numFmtId="0" fontId="2" fillId="2" borderId="7" xfId="0" applyFont="1" applyFill="1" applyBorder="1" applyProtection="1">
      <protection hidden="1"/>
    </xf>
    <xf numFmtId="0" fontId="2" fillId="2" borderId="19" xfId="0" applyFont="1" applyFill="1" applyBorder="1" applyProtection="1">
      <protection hidden="1"/>
    </xf>
    <xf numFmtId="0" fontId="30" fillId="2" borderId="0" xfId="0" applyFont="1" applyFill="1" applyBorder="1" applyProtection="1">
      <protection hidden="1"/>
    </xf>
    <xf numFmtId="0" fontId="30" fillId="2" borderId="0" xfId="0" applyFont="1" applyFill="1" applyBorder="1" applyAlignment="1" applyProtection="1">
      <protection hidden="1"/>
    </xf>
    <xf numFmtId="0" fontId="19" fillId="2" borderId="13" xfId="0" applyFont="1" applyFill="1" applyBorder="1" applyAlignment="1" applyProtection="1">
      <protection hidden="1"/>
    </xf>
    <xf numFmtId="0" fontId="19" fillId="2" borderId="0" xfId="0" applyFont="1" applyFill="1" applyBorder="1" applyAlignment="1" applyProtection="1">
      <protection hidden="1"/>
    </xf>
    <xf numFmtId="0" fontId="3" fillId="2" borderId="12" xfId="0" applyFont="1" applyFill="1" applyBorder="1" applyAlignment="1" applyProtection="1">
      <alignment horizontal="center" vertical="center"/>
      <protection hidden="1"/>
    </xf>
    <xf numFmtId="0" fontId="0" fillId="2" borderId="0" xfId="0" applyFont="1" applyFill="1" applyProtection="1">
      <protection hidden="1"/>
    </xf>
    <xf numFmtId="0" fontId="0" fillId="2" borderId="18" xfId="0" applyFont="1" applyFill="1" applyBorder="1" applyProtection="1">
      <protection hidden="1"/>
    </xf>
    <xf numFmtId="0" fontId="28" fillId="2" borderId="0" xfId="0" applyFont="1" applyFill="1" applyBorder="1" applyAlignment="1" applyProtection="1">
      <alignment horizontal="center"/>
      <protection hidden="1"/>
    </xf>
    <xf numFmtId="0" fontId="0" fillId="9" borderId="52" xfId="0" applyFont="1" applyFill="1" applyBorder="1" applyAlignment="1" applyProtection="1">
      <protection hidden="1"/>
    </xf>
    <xf numFmtId="0" fontId="0" fillId="9" borderId="53" xfId="0" applyFont="1" applyFill="1" applyBorder="1" applyAlignment="1" applyProtection="1">
      <protection hidden="1"/>
    </xf>
    <xf numFmtId="0" fontId="0" fillId="9" borderId="77" xfId="0" applyFont="1" applyFill="1" applyBorder="1" applyAlignment="1" applyProtection="1">
      <protection hidden="1"/>
    </xf>
    <xf numFmtId="0" fontId="0" fillId="2" borderId="0" xfId="0" applyFont="1" applyFill="1" applyBorder="1" applyAlignment="1" applyProtection="1">
      <protection hidden="1"/>
    </xf>
    <xf numFmtId="0" fontId="0" fillId="9" borderId="50" xfId="0" applyFont="1" applyFill="1" applyBorder="1" applyAlignment="1" applyProtection="1">
      <protection hidden="1"/>
    </xf>
    <xf numFmtId="0" fontId="0" fillId="9" borderId="51" xfId="0" applyFont="1" applyFill="1" applyBorder="1" applyAlignment="1" applyProtection="1">
      <protection hidden="1"/>
    </xf>
    <xf numFmtId="0" fontId="0" fillId="2" borderId="7" xfId="0" applyFont="1" applyFill="1" applyBorder="1" applyProtection="1">
      <protection hidden="1"/>
    </xf>
    <xf numFmtId="0" fontId="0" fillId="2" borderId="19" xfId="0" applyFont="1" applyFill="1" applyBorder="1" applyProtection="1">
      <protection hidden="1"/>
    </xf>
    <xf numFmtId="0" fontId="28" fillId="2" borderId="0" xfId="0" applyFont="1" applyFill="1" applyBorder="1" applyProtection="1">
      <protection hidden="1"/>
    </xf>
    <xf numFmtId="0" fontId="0" fillId="2" borderId="6" xfId="0" applyFont="1" applyFill="1" applyBorder="1" applyProtection="1">
      <protection hidden="1"/>
    </xf>
    <xf numFmtId="0" fontId="36" fillId="2" borderId="0" xfId="0" applyFont="1" applyFill="1" applyProtection="1">
      <protection hidden="1"/>
    </xf>
    <xf numFmtId="0" fontId="0" fillId="2" borderId="10" xfId="0" applyFont="1" applyFill="1" applyBorder="1" applyProtection="1">
      <protection hidden="1"/>
    </xf>
    <xf numFmtId="0" fontId="0" fillId="9" borderId="78" xfId="0" applyFont="1" applyFill="1" applyBorder="1" applyAlignment="1" applyProtection="1">
      <protection hidden="1"/>
    </xf>
    <xf numFmtId="0" fontId="3" fillId="2" borderId="0" xfId="0" applyFont="1" applyFill="1" applyBorder="1" applyAlignment="1" applyProtection="1">
      <protection hidden="1"/>
    </xf>
    <xf numFmtId="0" fontId="12" fillId="2" borderId="0" xfId="0" applyFont="1" applyFill="1" applyBorder="1" applyProtection="1">
      <protection hidden="1"/>
    </xf>
    <xf numFmtId="0" fontId="3" fillId="4" borderId="18" xfId="0" applyFont="1" applyFill="1" applyBorder="1" applyProtection="1">
      <protection hidden="1"/>
    </xf>
    <xf numFmtId="0" fontId="3" fillId="4" borderId="0" xfId="0" applyFont="1" applyFill="1" applyBorder="1" applyProtection="1">
      <protection hidden="1"/>
    </xf>
    <xf numFmtId="0" fontId="3" fillId="4" borderId="19" xfId="0" applyFont="1" applyFill="1" applyBorder="1" applyProtection="1">
      <protection hidden="1"/>
    </xf>
    <xf numFmtId="0" fontId="2" fillId="4" borderId="0" xfId="0" applyFont="1" applyFill="1" applyBorder="1" applyAlignment="1" applyProtection="1">
      <alignment vertical="center"/>
      <protection hidden="1"/>
    </xf>
    <xf numFmtId="0" fontId="3" fillId="4" borderId="0" xfId="0" applyFont="1" applyFill="1" applyBorder="1" applyAlignment="1" applyProtection="1">
      <alignment vertical="center"/>
      <protection hidden="1"/>
    </xf>
    <xf numFmtId="0" fontId="3" fillId="4" borderId="0"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18" fillId="4" borderId="0" xfId="0" applyFont="1" applyFill="1" applyBorder="1" applyAlignment="1" applyProtection="1">
      <alignment vertical="center"/>
      <protection hidden="1"/>
    </xf>
    <xf numFmtId="0" fontId="3" fillId="4" borderId="20" xfId="0" applyFont="1" applyFill="1" applyBorder="1" applyProtection="1">
      <protection hidden="1"/>
    </xf>
    <xf numFmtId="0" fontId="3" fillId="4" borderId="13" xfId="0" applyFont="1" applyFill="1" applyBorder="1" applyProtection="1">
      <protection hidden="1"/>
    </xf>
    <xf numFmtId="0" fontId="3" fillId="4" borderId="21" xfId="0" applyFont="1" applyFill="1" applyBorder="1" applyProtection="1">
      <protection hidden="1"/>
    </xf>
    <xf numFmtId="0" fontId="20" fillId="2" borderId="0" xfId="0" applyFont="1" applyFill="1" applyBorder="1" applyProtection="1">
      <protection hidden="1"/>
    </xf>
    <xf numFmtId="0" fontId="31" fillId="2" borderId="0" xfId="0" applyFont="1" applyFill="1" applyBorder="1" applyProtection="1">
      <protection hidden="1"/>
    </xf>
    <xf numFmtId="0" fontId="31" fillId="2" borderId="19" xfId="0" applyFont="1" applyFill="1" applyBorder="1" applyProtection="1">
      <protection hidden="1"/>
    </xf>
    <xf numFmtId="0" fontId="31" fillId="2" borderId="0" xfId="0" applyFont="1" applyFill="1" applyProtection="1">
      <protection hidden="1"/>
    </xf>
    <xf numFmtId="0" fontId="27" fillId="2" borderId="45" xfId="461" applyFill="1" applyBorder="1" applyAlignment="1" applyProtection="1">
      <alignment horizontal="left" vertical="center" wrapText="1"/>
      <protection hidden="1"/>
    </xf>
    <xf numFmtId="0" fontId="27" fillId="2" borderId="0" xfId="461" applyFill="1" applyBorder="1" applyAlignment="1" applyProtection="1">
      <alignment horizontal="left" vertical="center" wrapText="1"/>
      <protection hidden="1"/>
    </xf>
    <xf numFmtId="0" fontId="2" fillId="3" borderId="0" xfId="0" applyFont="1" applyFill="1" applyBorder="1" applyAlignment="1" applyProtection="1">
      <alignment horizontal="left"/>
      <protection hidden="1"/>
    </xf>
    <xf numFmtId="0" fontId="2" fillId="3" borderId="0" xfId="0" applyFont="1" applyFill="1" applyBorder="1" applyAlignment="1" applyProtection="1">
      <alignment horizontal="center"/>
      <protection hidden="1"/>
    </xf>
    <xf numFmtId="0" fontId="19" fillId="2" borderId="13" xfId="0" applyFont="1" applyFill="1" applyBorder="1" applyProtection="1">
      <protection hidden="1"/>
    </xf>
    <xf numFmtId="0" fontId="19" fillId="3" borderId="13" xfId="0" applyFont="1" applyFill="1" applyBorder="1" applyAlignment="1" applyProtection="1">
      <alignment horizontal="center"/>
      <protection hidden="1"/>
    </xf>
    <xf numFmtId="0" fontId="3" fillId="2" borderId="19" xfId="0" applyFont="1" applyFill="1" applyBorder="1" applyAlignment="1" applyProtection="1">
      <alignment vertical="center"/>
      <protection hidden="1"/>
    </xf>
    <xf numFmtId="0" fontId="3" fillId="3" borderId="10"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3" fillId="9" borderId="12" xfId="0" applyFont="1" applyFill="1" applyBorder="1" applyAlignment="1" applyProtection="1">
      <alignment horizontal="right" vertical="center"/>
      <protection hidden="1"/>
    </xf>
    <xf numFmtId="0" fontId="3" fillId="2" borderId="0" xfId="0" applyFont="1" applyFill="1" applyBorder="1" applyAlignment="1" applyProtection="1">
      <alignment horizontal="left" indent="1"/>
      <protection hidden="1"/>
    </xf>
    <xf numFmtId="0" fontId="3" fillId="2" borderId="27" xfId="0" applyFont="1" applyFill="1" applyBorder="1" applyProtection="1">
      <protection hidden="1"/>
    </xf>
    <xf numFmtId="0" fontId="3" fillId="2" borderId="28" xfId="0" applyFont="1" applyFill="1" applyBorder="1" applyProtection="1">
      <protection hidden="1"/>
    </xf>
    <xf numFmtId="0" fontId="21" fillId="2" borderId="13" xfId="0" applyFont="1" applyFill="1" applyBorder="1" applyProtection="1">
      <protection hidden="1"/>
    </xf>
    <xf numFmtId="0" fontId="22" fillId="2" borderId="13" xfId="0" applyFont="1" applyFill="1" applyBorder="1" applyProtection="1">
      <protection hidden="1"/>
    </xf>
    <xf numFmtId="0" fontId="3" fillId="2" borderId="4" xfId="0" applyFont="1" applyFill="1" applyBorder="1" applyAlignment="1" applyProtection="1">
      <alignment horizontal="center"/>
      <protection hidden="1"/>
    </xf>
    <xf numFmtId="0" fontId="10" fillId="2" borderId="14" xfId="0" applyFont="1" applyFill="1" applyBorder="1" applyProtection="1">
      <protection hidden="1"/>
    </xf>
    <xf numFmtId="0" fontId="11" fillId="2" borderId="14" xfId="0" applyFont="1" applyFill="1" applyBorder="1" applyProtection="1">
      <protection hidden="1"/>
    </xf>
    <xf numFmtId="0" fontId="3" fillId="2" borderId="2" xfId="0" applyFont="1" applyFill="1" applyBorder="1" applyAlignment="1" applyProtection="1">
      <alignment horizontal="center"/>
      <protection hidden="1"/>
    </xf>
    <xf numFmtId="0" fontId="10" fillId="2" borderId="2" xfId="0" applyFont="1" applyFill="1" applyBorder="1" applyProtection="1">
      <protection hidden="1"/>
    </xf>
    <xf numFmtId="0" fontId="11" fillId="2" borderId="2" xfId="0" applyFont="1" applyFill="1" applyBorder="1" applyProtection="1">
      <protection hidden="1"/>
    </xf>
    <xf numFmtId="0" fontId="10" fillId="2" borderId="6" xfId="0" applyFont="1" applyFill="1" applyBorder="1" applyProtection="1">
      <protection hidden="1"/>
    </xf>
    <xf numFmtId="0" fontId="3" fillId="2" borderId="10" xfId="0" applyFont="1" applyFill="1" applyBorder="1" applyAlignment="1" applyProtection="1">
      <alignment horizontal="left" vertical="center"/>
      <protection hidden="1"/>
    </xf>
    <xf numFmtId="0" fontId="2" fillId="2" borderId="10" xfId="0" applyFont="1" applyFill="1" applyBorder="1" applyProtection="1">
      <protection hidden="1"/>
    </xf>
    <xf numFmtId="0" fontId="3" fillId="4" borderId="16" xfId="0" applyFont="1" applyFill="1" applyBorder="1" applyAlignment="1" applyProtection="1">
      <alignment vertical="center"/>
      <protection hidden="1"/>
    </xf>
    <xf numFmtId="0" fontId="3" fillId="4" borderId="14" xfId="0" applyFont="1" applyFill="1" applyBorder="1" applyProtection="1">
      <protection hidden="1"/>
    </xf>
    <xf numFmtId="0" fontId="3" fillId="4" borderId="14" xfId="0" applyFont="1" applyFill="1" applyBorder="1" applyAlignment="1" applyProtection="1">
      <protection hidden="1"/>
    </xf>
    <xf numFmtId="0" fontId="3" fillId="4" borderId="17" xfId="0" applyFont="1" applyFill="1" applyBorder="1" applyProtection="1">
      <protection hidden="1"/>
    </xf>
    <xf numFmtId="0" fontId="3" fillId="4" borderId="18" xfId="0" applyFont="1" applyFill="1" applyBorder="1" applyAlignment="1" applyProtection="1">
      <alignment vertical="center"/>
      <protection hidden="1"/>
    </xf>
    <xf numFmtId="0" fontId="3" fillId="5" borderId="0" xfId="0" applyFont="1" applyFill="1" applyBorder="1" applyAlignment="1" applyProtection="1">
      <alignment vertical="center"/>
      <protection hidden="1"/>
    </xf>
    <xf numFmtId="0" fontId="3" fillId="5" borderId="0" xfId="0" applyFont="1" applyFill="1" applyBorder="1" applyAlignment="1" applyProtection="1">
      <alignment horizontal="center"/>
      <protection hidden="1"/>
    </xf>
    <xf numFmtId="0" fontId="3" fillId="4" borderId="20" xfId="0" applyFont="1" applyFill="1" applyBorder="1" applyAlignment="1" applyProtection="1">
      <alignment vertical="center"/>
      <protection hidden="1"/>
    </xf>
    <xf numFmtId="0" fontId="3" fillId="2" borderId="13" xfId="0" applyFont="1" applyFill="1" applyBorder="1" applyAlignment="1" applyProtection="1">
      <protection hidden="1"/>
    </xf>
    <xf numFmtId="0" fontId="3" fillId="2" borderId="22" xfId="0" applyFont="1" applyFill="1" applyBorder="1" applyAlignment="1" applyProtection="1">
      <alignment horizontal="right"/>
      <protection hidden="1"/>
    </xf>
    <xf numFmtId="0" fontId="3" fillId="2" borderId="0" xfId="0" applyFont="1" applyFill="1" applyAlignment="1" applyProtection="1">
      <alignment horizontal="right"/>
      <protection hidden="1"/>
    </xf>
    <xf numFmtId="0" fontId="25" fillId="2" borderId="0" xfId="0" applyFont="1" applyFill="1" applyBorder="1" applyProtection="1">
      <protection hidden="1"/>
    </xf>
    <xf numFmtId="0" fontId="3" fillId="2" borderId="10" xfId="0" applyFont="1" applyFill="1" applyBorder="1" applyAlignment="1" applyProtection="1">
      <alignment horizontal="right"/>
      <protection hidden="1"/>
    </xf>
    <xf numFmtId="0" fontId="3" fillId="4" borderId="16" xfId="0" applyFont="1" applyFill="1" applyBorder="1" applyProtection="1">
      <protection hidden="1"/>
    </xf>
    <xf numFmtId="0" fontId="3" fillId="4" borderId="0" xfId="0" applyFont="1" applyFill="1" applyBorder="1" applyAlignment="1" applyProtection="1">
      <protection hidden="1"/>
    </xf>
    <xf numFmtId="0" fontId="0" fillId="2" borderId="0" xfId="0" applyFont="1" applyFill="1" applyAlignment="1" applyProtection="1">
      <alignment vertical="center"/>
      <protection hidden="1"/>
    </xf>
    <xf numFmtId="0" fontId="0" fillId="2" borderId="18" xfId="0" applyFont="1" applyFill="1" applyBorder="1" applyAlignment="1" applyProtection="1">
      <alignment vertical="center"/>
      <protection hidden="1"/>
    </xf>
    <xf numFmtId="0" fontId="0" fillId="9" borderId="57" xfId="0" applyFont="1" applyFill="1" applyBorder="1" applyAlignment="1" applyProtection="1">
      <alignment horizontal="left" vertical="center"/>
      <protection hidden="1"/>
    </xf>
    <xf numFmtId="0" fontId="0" fillId="9" borderId="55" xfId="0" applyFont="1" applyFill="1" applyBorder="1" applyAlignment="1" applyProtection="1">
      <alignment horizontal="left" vertical="center"/>
      <protection hidden="1"/>
    </xf>
    <xf numFmtId="0" fontId="0" fillId="9" borderId="57" xfId="0" applyFont="1" applyFill="1" applyBorder="1" applyAlignment="1" applyProtection="1">
      <alignment horizontal="right" vertical="center"/>
      <protection hidden="1"/>
    </xf>
    <xf numFmtId="0" fontId="0" fillId="9" borderId="55" xfId="0" applyFont="1" applyFill="1" applyBorder="1" applyAlignment="1" applyProtection="1">
      <alignment vertical="center"/>
      <protection hidden="1"/>
    </xf>
    <xf numFmtId="0" fontId="0" fillId="2" borderId="0" xfId="0" applyFont="1" applyFill="1" applyBorder="1" applyAlignment="1" applyProtection="1">
      <alignment horizontal="left" vertical="center"/>
      <protection hidden="1"/>
    </xf>
    <xf numFmtId="0" fontId="0" fillId="2" borderId="19" xfId="0" applyFont="1" applyFill="1" applyBorder="1" applyAlignment="1" applyProtection="1">
      <alignment vertical="center"/>
      <protection hidden="1"/>
    </xf>
    <xf numFmtId="0" fontId="0" fillId="2" borderId="22" xfId="0" applyFont="1" applyFill="1" applyBorder="1" applyAlignment="1" applyProtection="1">
      <alignment vertical="center"/>
      <protection hidden="1"/>
    </xf>
    <xf numFmtId="0" fontId="0" fillId="2" borderId="22" xfId="0" applyFont="1" applyFill="1" applyBorder="1" applyAlignment="1" applyProtection="1">
      <alignment horizontal="center" vertical="center"/>
      <protection hidden="1"/>
    </xf>
    <xf numFmtId="0" fontId="28" fillId="2" borderId="0" xfId="0" applyFont="1" applyFill="1" applyBorder="1" applyAlignment="1" applyProtection="1">
      <alignment vertical="center"/>
      <protection hidden="1"/>
    </xf>
    <xf numFmtId="0" fontId="0" fillId="9" borderId="56" xfId="0" applyFont="1" applyFill="1" applyBorder="1" applyAlignment="1" applyProtection="1">
      <alignment horizontal="left" vertical="center"/>
      <protection hidden="1"/>
    </xf>
    <xf numFmtId="0" fontId="0" fillId="9" borderId="56" xfId="0" applyFont="1" applyFill="1" applyBorder="1" applyAlignment="1" applyProtection="1">
      <alignment horizontal="right" vertical="center"/>
      <protection hidden="1"/>
    </xf>
    <xf numFmtId="0" fontId="0" fillId="9" borderId="55" xfId="0" applyFont="1" applyFill="1" applyBorder="1" applyAlignment="1" applyProtection="1">
      <alignment horizontal="right" vertical="center"/>
      <protection hidden="1"/>
    </xf>
    <xf numFmtId="0" fontId="0" fillId="9" borderId="56" xfId="0" applyFont="1" applyFill="1" applyBorder="1" applyAlignment="1" applyProtection="1">
      <alignment vertical="center"/>
      <protection hidden="1"/>
    </xf>
    <xf numFmtId="0" fontId="0" fillId="9" borderId="56" xfId="0" applyFont="1" applyFill="1" applyBorder="1" applyAlignment="1" applyProtection="1">
      <alignment horizontal="center" vertical="center"/>
      <protection hidden="1"/>
    </xf>
    <xf numFmtId="0" fontId="0" fillId="2" borderId="0" xfId="0" applyFont="1" applyFill="1" applyAlignment="1" applyProtection="1">
      <alignment horizontal="right" vertical="center"/>
      <protection hidden="1"/>
    </xf>
    <xf numFmtId="49" fontId="0" fillId="2" borderId="14" xfId="0" applyNumberFormat="1" applyFont="1" applyFill="1" applyBorder="1" applyAlignment="1" applyProtection="1">
      <alignment horizontal="left" vertical="center"/>
      <protection hidden="1"/>
    </xf>
    <xf numFmtId="0" fontId="0" fillId="2" borderId="0" xfId="0" applyFont="1" applyFill="1" applyAlignment="1" applyProtection="1">
      <alignment horizontal="center" vertical="center"/>
      <protection hidden="1"/>
    </xf>
    <xf numFmtId="49" fontId="0" fillId="2" borderId="0" xfId="0" applyNumberFormat="1" applyFont="1" applyFill="1" applyAlignment="1" applyProtection="1">
      <alignment horizontal="right" vertical="center"/>
      <protection hidden="1"/>
    </xf>
    <xf numFmtId="49" fontId="0" fillId="2" borderId="10" xfId="0" applyNumberFormat="1" applyFont="1" applyFill="1" applyBorder="1" applyAlignment="1" applyProtection="1">
      <alignment horizontal="right" vertical="center"/>
      <protection hidden="1"/>
    </xf>
    <xf numFmtId="0" fontId="0" fillId="2" borderId="10" xfId="0" applyFont="1" applyFill="1" applyBorder="1" applyAlignment="1" applyProtection="1">
      <alignment horizontal="left" vertical="center"/>
      <protection hidden="1"/>
    </xf>
    <xf numFmtId="0" fontId="0" fillId="2" borderId="10" xfId="0" applyFont="1" applyFill="1" applyBorder="1" applyAlignment="1" applyProtection="1">
      <alignment horizontal="center" vertical="center"/>
      <protection hidden="1"/>
    </xf>
    <xf numFmtId="0" fontId="0" fillId="9" borderId="83" xfId="0" applyFont="1" applyFill="1" applyBorder="1" applyAlignment="1" applyProtection="1">
      <alignment horizontal="left" vertical="center"/>
      <protection hidden="1"/>
    </xf>
    <xf numFmtId="0" fontId="0" fillId="9" borderId="83" xfId="0" applyFont="1" applyFill="1" applyBorder="1" applyAlignment="1" applyProtection="1">
      <alignment vertical="center"/>
      <protection hidden="1"/>
    </xf>
    <xf numFmtId="0" fontId="0" fillId="9" borderId="13" xfId="0" applyFont="1" applyFill="1" applyBorder="1" applyAlignment="1" applyProtection="1">
      <alignment horizontal="left" vertical="center"/>
      <protection hidden="1"/>
    </xf>
    <xf numFmtId="0" fontId="0" fillId="9" borderId="54" xfId="0" applyFont="1" applyFill="1" applyBorder="1" applyAlignment="1" applyProtection="1">
      <alignment horizontal="left" vertical="center"/>
      <protection hidden="1"/>
    </xf>
    <xf numFmtId="0" fontId="0" fillId="9" borderId="13" xfId="0" applyFont="1" applyFill="1" applyBorder="1" applyAlignment="1" applyProtection="1">
      <alignment horizontal="right" vertical="center"/>
      <protection hidden="1"/>
    </xf>
    <xf numFmtId="0" fontId="0" fillId="9" borderId="54" xfId="0" applyFont="1" applyFill="1" applyBorder="1" applyAlignment="1" applyProtection="1">
      <alignment vertical="center"/>
      <protection hidden="1"/>
    </xf>
    <xf numFmtId="0" fontId="0" fillId="9" borderId="13" xfId="0" applyFont="1" applyFill="1" applyBorder="1" applyAlignment="1" applyProtection="1">
      <alignment horizontal="center" vertical="center"/>
      <protection hidden="1"/>
    </xf>
    <xf numFmtId="0" fontId="3" fillId="4" borderId="0" xfId="0" applyFont="1" applyFill="1" applyBorder="1" applyAlignment="1" applyProtection="1">
      <alignment horizontal="center"/>
      <protection hidden="1"/>
    </xf>
    <xf numFmtId="0" fontId="2" fillId="4" borderId="0" xfId="0" applyFont="1" applyFill="1" applyBorder="1" applyAlignment="1" applyProtection="1">
      <alignment horizontal="center"/>
      <protection hidden="1"/>
    </xf>
    <xf numFmtId="1" fontId="3" fillId="9" borderId="12" xfId="0" applyNumberFormat="1" applyFont="1" applyFill="1" applyBorder="1" applyAlignment="1" applyProtection="1">
      <alignment horizontal="center"/>
      <protection hidden="1"/>
    </xf>
    <xf numFmtId="0" fontId="2" fillId="4" borderId="7" xfId="0" applyFont="1" applyFill="1" applyBorder="1" applyAlignment="1" applyProtection="1">
      <alignment horizontal="center"/>
      <protection hidden="1"/>
    </xf>
    <xf numFmtId="0" fontId="19" fillId="2" borderId="22" xfId="0" applyFont="1" applyFill="1" applyBorder="1" applyProtection="1">
      <protection hidden="1"/>
    </xf>
    <xf numFmtId="0" fontId="3" fillId="4" borderId="10" xfId="0" applyFont="1" applyFill="1" applyBorder="1" applyProtection="1">
      <protection hidden="1"/>
    </xf>
    <xf numFmtId="0" fontId="3" fillId="4" borderId="11" xfId="0" applyFont="1" applyFill="1" applyBorder="1" applyProtection="1">
      <protection hidden="1"/>
    </xf>
    <xf numFmtId="0" fontId="2" fillId="4" borderId="0" xfId="0" applyFont="1" applyFill="1" applyBorder="1" applyProtection="1">
      <protection hidden="1"/>
    </xf>
    <xf numFmtId="0" fontId="41" fillId="8" borderId="58" xfId="461" applyFont="1" applyBorder="1" applyProtection="1">
      <protection hidden="1"/>
    </xf>
    <xf numFmtId="0" fontId="41" fillId="8" borderId="59" xfId="461" applyFont="1" applyBorder="1" applyProtection="1">
      <protection hidden="1"/>
    </xf>
    <xf numFmtId="0" fontId="23" fillId="2" borderId="0" xfId="0" applyFont="1" applyFill="1" applyBorder="1" applyAlignment="1" applyProtection="1">
      <alignment wrapText="1"/>
      <protection hidden="1"/>
    </xf>
    <xf numFmtId="0" fontId="41" fillId="8" borderId="47" xfId="461" applyFont="1" applyBorder="1" applyProtection="1">
      <protection hidden="1"/>
    </xf>
    <xf numFmtId="0" fontId="3" fillId="8" borderId="48" xfId="461" applyFont="1" applyBorder="1" applyProtection="1">
      <protection hidden="1"/>
    </xf>
    <xf numFmtId="0" fontId="41" fillId="8" borderId="49" xfId="461" applyFont="1" applyBorder="1" applyProtection="1">
      <protection hidden="1"/>
    </xf>
    <xf numFmtId="0" fontId="0" fillId="12" borderId="36" xfId="0" applyFill="1" applyBorder="1" applyProtection="1">
      <protection locked="0" hidden="1"/>
    </xf>
    <xf numFmtId="0" fontId="0" fillId="12" borderId="39" xfId="0" applyFont="1" applyFill="1" applyBorder="1" applyProtection="1">
      <protection locked="0" hidden="1"/>
    </xf>
    <xf numFmtId="0" fontId="0" fillId="12" borderId="42" xfId="0" applyFont="1" applyFill="1" applyBorder="1" applyProtection="1">
      <protection locked="0" hidden="1"/>
    </xf>
    <xf numFmtId="0" fontId="3" fillId="12" borderId="0" xfId="0" applyFont="1" applyFill="1" applyBorder="1" applyAlignment="1" applyProtection="1">
      <alignment horizontal="right"/>
      <protection locked="0" hidden="1"/>
    </xf>
    <xf numFmtId="0" fontId="3" fillId="2" borderId="0" xfId="0" applyFont="1" applyFill="1" applyBorder="1" applyAlignment="1" applyProtection="1">
      <alignment wrapText="1"/>
      <protection hidden="1"/>
    </xf>
    <xf numFmtId="0" fontId="3" fillId="2" borderId="70" xfId="0" applyFont="1" applyFill="1" applyBorder="1" applyProtection="1">
      <protection hidden="1"/>
    </xf>
    <xf numFmtId="0" fontId="3" fillId="2" borderId="0" xfId="0" applyFont="1" applyFill="1" applyProtection="1">
      <protection locked="0" hidden="1"/>
    </xf>
    <xf numFmtId="0" fontId="3" fillId="2" borderId="0" xfId="0" applyFont="1" applyFill="1" applyBorder="1" applyProtection="1">
      <protection locked="0" hidden="1"/>
    </xf>
    <xf numFmtId="0" fontId="0" fillId="2" borderId="0" xfId="0" applyFont="1" applyFill="1" applyProtection="1">
      <protection locked="0" hidden="1"/>
    </xf>
    <xf numFmtId="0" fontId="3" fillId="2" borderId="13" xfId="0" applyFont="1" applyFill="1" applyBorder="1" applyProtection="1">
      <protection locked="0" hidden="1"/>
    </xf>
    <xf numFmtId="0" fontId="3" fillId="2" borderId="4" xfId="0" applyFont="1" applyFill="1" applyBorder="1" applyAlignment="1" applyProtection="1">
      <alignment horizontal="center"/>
      <protection locked="0" hidden="1"/>
    </xf>
    <xf numFmtId="0" fontId="3" fillId="2" borderId="2" xfId="0" applyFont="1" applyFill="1" applyBorder="1" applyAlignment="1" applyProtection="1">
      <alignment horizontal="center"/>
      <protection locked="0" hidden="1"/>
    </xf>
    <xf numFmtId="0" fontId="32" fillId="2" borderId="2" xfId="389" applyFont="1" applyFill="1" applyBorder="1" applyAlignment="1" applyProtection="1">
      <alignment horizontal="center"/>
      <protection locked="0" hidden="1"/>
    </xf>
    <xf numFmtId="0" fontId="2" fillId="2" borderId="0" xfId="0" applyFont="1" applyFill="1" applyBorder="1" applyProtection="1">
      <protection locked="0" hidden="1"/>
    </xf>
    <xf numFmtId="0" fontId="3" fillId="2" borderId="0" xfId="0" applyFont="1" applyFill="1" applyBorder="1" applyProtection="1">
      <protection hidden="1"/>
    </xf>
    <xf numFmtId="0" fontId="0" fillId="12" borderId="80" xfId="0" applyFont="1" applyFill="1" applyBorder="1" applyProtection="1">
      <protection locked="0" hidden="1"/>
    </xf>
    <xf numFmtId="0" fontId="0" fillId="12" borderId="79" xfId="0" applyFont="1" applyFill="1" applyBorder="1" applyProtection="1">
      <protection locked="0" hidden="1"/>
    </xf>
    <xf numFmtId="0" fontId="0" fillId="12" borderId="81" xfId="0" applyFont="1" applyFill="1" applyBorder="1" applyProtection="1">
      <protection locked="0" hidden="1"/>
    </xf>
    <xf numFmtId="0" fontId="3" fillId="2" borderId="22" xfId="0" applyFont="1" applyFill="1" applyBorder="1" applyProtection="1">
      <protection hidden="1"/>
    </xf>
    <xf numFmtId="0" fontId="0" fillId="9" borderId="54" xfId="0" applyFont="1" applyFill="1" applyBorder="1" applyAlignment="1" applyProtection="1">
      <alignment horizontal="center" vertical="center"/>
      <protection hidden="1"/>
    </xf>
    <xf numFmtId="0" fontId="0" fillId="9" borderId="55" xfId="0" applyFont="1" applyFill="1" applyBorder="1" applyAlignment="1" applyProtection="1">
      <alignment horizontal="center" vertical="center"/>
      <protection hidden="1"/>
    </xf>
    <xf numFmtId="0" fontId="19" fillId="2" borderId="13" xfId="0" applyFont="1" applyFill="1" applyBorder="1" applyProtection="1">
      <protection hidden="1"/>
    </xf>
    <xf numFmtId="0" fontId="3" fillId="2" borderId="0" xfId="0" applyFont="1" applyFill="1" applyProtection="1">
      <protection hidden="1"/>
    </xf>
    <xf numFmtId="0" fontId="0" fillId="2" borderId="0" xfId="0" applyFill="1" applyBorder="1" applyProtection="1">
      <protection hidden="1"/>
    </xf>
    <xf numFmtId="0" fontId="0" fillId="2" borderId="0" xfId="0" applyFont="1" applyFill="1" applyBorder="1" applyProtection="1">
      <protection locked="0" hidden="1"/>
    </xf>
    <xf numFmtId="0" fontId="0" fillId="9" borderId="54" xfId="0" applyFont="1" applyFill="1" applyBorder="1" applyAlignment="1" applyProtection="1">
      <alignment horizontal="right" vertical="center"/>
      <protection hidden="1"/>
    </xf>
    <xf numFmtId="0" fontId="2" fillId="5" borderId="0" xfId="0" applyFont="1" applyFill="1" applyBorder="1" applyAlignment="1" applyProtection="1">
      <alignment horizontal="center" vertical="center"/>
      <protection hidden="1"/>
    </xf>
    <xf numFmtId="0" fontId="18" fillId="5" borderId="0" xfId="0" applyFont="1" applyFill="1" applyAlignment="1" applyProtection="1">
      <alignment vertical="center"/>
      <protection hidden="1"/>
    </xf>
    <xf numFmtId="0" fontId="10" fillId="0" borderId="0" xfId="0" applyFont="1" applyFill="1" applyBorder="1" applyProtection="1">
      <protection hidden="1"/>
    </xf>
    <xf numFmtId="0" fontId="10" fillId="0" borderId="0" xfId="0" applyFont="1" applyFill="1" applyBorder="1" applyAlignment="1" applyProtection="1">
      <alignment vertical="center"/>
      <protection hidden="1"/>
    </xf>
    <xf numFmtId="0" fontId="3" fillId="2" borderId="6" xfId="0" applyFont="1" applyFill="1" applyBorder="1" applyProtection="1">
      <protection hidden="1"/>
    </xf>
    <xf numFmtId="0" fontId="3" fillId="3" borderId="16" xfId="0" applyFont="1" applyFill="1" applyBorder="1" applyProtection="1">
      <protection hidden="1"/>
    </xf>
    <xf numFmtId="0" fontId="3" fillId="3" borderId="14" xfId="0" applyFont="1" applyFill="1" applyBorder="1" applyProtection="1">
      <protection hidden="1"/>
    </xf>
    <xf numFmtId="0" fontId="3" fillId="3" borderId="17" xfId="0" applyFont="1" applyFill="1" applyBorder="1" applyProtection="1">
      <protection hidden="1"/>
    </xf>
    <xf numFmtId="0" fontId="44" fillId="2" borderId="0" xfId="461" applyFont="1" applyFill="1" applyBorder="1" applyAlignment="1" applyProtection="1">
      <alignment horizontal="left" vertical="center" wrapText="1"/>
      <protection hidden="1"/>
    </xf>
    <xf numFmtId="0" fontId="32" fillId="2" borderId="0" xfId="461" applyFont="1" applyFill="1" applyBorder="1" applyAlignment="1" applyProtection="1">
      <alignment horizontal="left" vertical="center" wrapText="1"/>
      <protection hidden="1"/>
    </xf>
    <xf numFmtId="0" fontId="3" fillId="3" borderId="18" xfId="0" applyFont="1" applyFill="1" applyBorder="1" applyProtection="1">
      <protection hidden="1"/>
    </xf>
    <xf numFmtId="0" fontId="3" fillId="3" borderId="0" xfId="0" applyFont="1" applyFill="1" applyBorder="1" applyProtection="1">
      <protection hidden="1"/>
    </xf>
    <xf numFmtId="0" fontId="3" fillId="3" borderId="19" xfId="0" applyFont="1" applyFill="1" applyBorder="1" applyProtection="1">
      <protection hidden="1"/>
    </xf>
    <xf numFmtId="0" fontId="3" fillId="2" borderId="0" xfId="0" applyFont="1" applyFill="1" applyBorder="1" applyProtection="1">
      <protection hidden="1"/>
    </xf>
    <xf numFmtId="0" fontId="0" fillId="2" borderId="0" xfId="0" applyFill="1" applyProtection="1">
      <protection hidden="1"/>
    </xf>
    <xf numFmtId="0" fontId="3" fillId="2" borderId="10" xfId="0" applyFont="1" applyFill="1" applyBorder="1" applyProtection="1">
      <protection hidden="1"/>
    </xf>
    <xf numFmtId="0" fontId="3" fillId="2" borderId="0" xfId="0" applyFont="1" applyFill="1" applyBorder="1" applyAlignment="1" applyProtection="1">
      <alignment horizontal="center"/>
      <protection hidden="1"/>
    </xf>
    <xf numFmtId="0" fontId="3" fillId="2" borderId="0" xfId="0" applyFont="1" applyFill="1" applyProtection="1">
      <protection hidden="1"/>
    </xf>
    <xf numFmtId="0" fontId="3" fillId="2" borderId="6" xfId="0" applyFont="1" applyFill="1" applyBorder="1" applyAlignment="1" applyProtection="1">
      <alignment horizontal="center"/>
      <protection hidden="1"/>
    </xf>
    <xf numFmtId="0" fontId="3" fillId="2" borderId="0" xfId="0" applyFont="1" applyFill="1" applyBorder="1" applyProtection="1">
      <protection hidden="1"/>
    </xf>
    <xf numFmtId="0" fontId="3" fillId="2" borderId="0" xfId="0" applyFont="1" applyFill="1" applyProtection="1">
      <protection hidden="1"/>
    </xf>
    <xf numFmtId="0" fontId="3" fillId="2" borderId="6" xfId="0" applyFont="1" applyFill="1" applyBorder="1" applyAlignment="1" applyProtection="1">
      <protection hidden="1"/>
    </xf>
    <xf numFmtId="0" fontId="12" fillId="2" borderId="6" xfId="0" applyFont="1" applyFill="1" applyBorder="1" applyProtection="1">
      <protection hidden="1"/>
    </xf>
    <xf numFmtId="0" fontId="0" fillId="2" borderId="0" xfId="0" applyFont="1" applyFill="1" applyAlignment="1" applyProtection="1">
      <alignment horizontal="left"/>
      <protection hidden="1"/>
    </xf>
    <xf numFmtId="0" fontId="19" fillId="2" borderId="6" xfId="0" applyFont="1" applyFill="1" applyBorder="1" applyProtection="1">
      <protection hidden="1"/>
    </xf>
    <xf numFmtId="0" fontId="22" fillId="2" borderId="13" xfId="0" applyFont="1" applyFill="1" applyBorder="1" applyAlignment="1" applyProtection="1">
      <alignment horizontal="center"/>
      <protection hidden="1"/>
    </xf>
    <xf numFmtId="166" fontId="3" fillId="9" borderId="12" xfId="0" applyNumberFormat="1" applyFont="1" applyFill="1" applyBorder="1" applyAlignment="1" applyProtection="1">
      <alignment horizontal="center" vertical="center"/>
      <protection hidden="1"/>
    </xf>
    <xf numFmtId="0" fontId="28" fillId="2" borderId="0" xfId="0" applyFont="1" applyFill="1" applyProtection="1">
      <protection hidden="1"/>
    </xf>
    <xf numFmtId="0" fontId="0" fillId="12" borderId="79" xfId="0" applyFont="1" applyFill="1" applyBorder="1" applyProtection="1">
      <protection hidden="1"/>
    </xf>
    <xf numFmtId="0" fontId="0" fillId="12" borderId="80" xfId="0" applyFont="1" applyFill="1" applyBorder="1" applyProtection="1">
      <protection hidden="1"/>
    </xf>
    <xf numFmtId="0" fontId="0" fillId="12" borderId="81" xfId="0" applyFont="1" applyFill="1" applyBorder="1" applyProtection="1">
      <protection hidden="1"/>
    </xf>
    <xf numFmtId="0" fontId="27" fillId="2" borderId="0" xfId="461" applyFill="1" applyBorder="1" applyAlignment="1" applyProtection="1">
      <alignment wrapText="1"/>
      <protection hidden="1"/>
    </xf>
    <xf numFmtId="0" fontId="3" fillId="2" borderId="0" xfId="0" applyFont="1" applyFill="1" applyProtection="1">
      <protection hidden="1"/>
    </xf>
    <xf numFmtId="0" fontId="3" fillId="8" borderId="0" xfId="461" applyFont="1" applyBorder="1" applyAlignment="1" applyProtection="1">
      <alignment horizontal="left"/>
      <protection hidden="1"/>
    </xf>
    <xf numFmtId="0" fontId="3" fillId="2" borderId="0" xfId="0" applyFont="1" applyFill="1" applyAlignment="1" applyProtection="1">
      <alignment horizontal="left" vertical="center"/>
      <protection hidden="1"/>
    </xf>
    <xf numFmtId="0" fontId="3" fillId="2" borderId="0" xfId="0" applyFont="1" applyFill="1" applyBorder="1" applyProtection="1">
      <protection hidden="1"/>
    </xf>
    <xf numFmtId="0" fontId="3" fillId="2" borderId="0" xfId="0" applyFont="1" applyFill="1" applyProtection="1">
      <protection hidden="1"/>
    </xf>
    <xf numFmtId="0" fontId="2" fillId="8" borderId="0" xfId="461" applyFont="1" applyBorder="1" applyAlignment="1" applyProtection="1">
      <alignment horizontal="left"/>
      <protection hidden="1"/>
    </xf>
    <xf numFmtId="0" fontId="19" fillId="8" borderId="0" xfId="461" applyFont="1" applyBorder="1" applyAlignment="1" applyProtection="1">
      <alignment horizontal="left"/>
      <protection hidden="1"/>
    </xf>
    <xf numFmtId="0" fontId="3" fillId="2" borderId="0" xfId="0" applyFont="1" applyFill="1" applyProtection="1">
      <protection hidden="1"/>
    </xf>
    <xf numFmtId="0" fontId="3" fillId="2" borderId="0" xfId="0" applyFont="1" applyFill="1" applyBorder="1" applyAlignment="1" applyProtection="1">
      <alignment horizontal="left" vertical="center" wrapText="1"/>
      <protection hidden="1"/>
    </xf>
    <xf numFmtId="1" fontId="0" fillId="9" borderId="54" xfId="0" applyNumberFormat="1" applyFont="1" applyFill="1" applyBorder="1" applyAlignment="1" applyProtection="1">
      <alignment horizontal="center" vertical="center"/>
      <protection hidden="1"/>
    </xf>
    <xf numFmtId="1" fontId="0" fillId="9" borderId="57" xfId="0" applyNumberFormat="1" applyFont="1" applyFill="1" applyBorder="1" applyAlignment="1" applyProtection="1">
      <alignment horizontal="center" vertical="center"/>
      <protection hidden="1"/>
    </xf>
    <xf numFmtId="0" fontId="41" fillId="8" borderId="44" xfId="461" applyFont="1" applyBorder="1" applyAlignment="1" applyProtection="1">
      <alignment horizontal="left" vertical="center"/>
      <protection hidden="1"/>
    </xf>
    <xf numFmtId="0" fontId="41" fillId="8" borderId="46" xfId="461" applyFont="1" applyBorder="1" applyAlignment="1" applyProtection="1">
      <alignment horizontal="left" vertical="center"/>
      <protection hidden="1"/>
    </xf>
    <xf numFmtId="0" fontId="23" fillId="2" borderId="0" xfId="0" applyFont="1" applyFill="1" applyBorder="1" applyAlignment="1" applyProtection="1">
      <alignment horizontal="left" vertical="center"/>
      <protection hidden="1"/>
    </xf>
    <xf numFmtId="0" fontId="41" fillId="8" borderId="58" xfId="461" applyFont="1" applyBorder="1" applyAlignment="1" applyProtection="1">
      <alignment horizontal="left" vertical="center"/>
      <protection hidden="1"/>
    </xf>
    <xf numFmtId="0" fontId="41" fillId="8" borderId="59" xfId="461" applyFont="1" applyBorder="1" applyAlignment="1" applyProtection="1">
      <alignment horizontal="left" vertical="center"/>
      <protection hidden="1"/>
    </xf>
    <xf numFmtId="0" fontId="3" fillId="2" borderId="0" xfId="0" applyFont="1" applyFill="1" applyAlignment="1" applyProtection="1">
      <alignment horizontal="left" vertical="center" wrapText="1"/>
      <protection hidden="1"/>
    </xf>
    <xf numFmtId="0" fontId="23" fillId="2" borderId="0" xfId="0" applyFont="1" applyFill="1" applyBorder="1" applyAlignment="1" applyProtection="1">
      <alignment horizontal="left" vertical="center" wrapText="1"/>
      <protection hidden="1"/>
    </xf>
    <xf numFmtId="0" fontId="3" fillId="2" borderId="0" xfId="0" applyFont="1" applyFill="1" applyBorder="1" applyAlignment="1" applyProtection="1">
      <alignment horizontal="center" vertical="center"/>
      <protection hidden="1"/>
    </xf>
    <xf numFmtId="0" fontId="3" fillId="2" borderId="0" xfId="0" applyFont="1" applyFill="1" applyBorder="1" applyProtection="1">
      <protection hidden="1"/>
    </xf>
    <xf numFmtId="0" fontId="0" fillId="2" borderId="0" xfId="0" applyFont="1" applyFill="1" applyBorder="1" applyAlignment="1" applyProtection="1">
      <alignment horizontal="left" vertical="center"/>
      <protection hidden="1"/>
    </xf>
    <xf numFmtId="0" fontId="3" fillId="4" borderId="0" xfId="0" applyFont="1" applyFill="1" applyBorder="1" applyAlignment="1" applyProtection="1">
      <alignment vertical="center" wrapText="1"/>
      <protection hidden="1"/>
    </xf>
    <xf numFmtId="1" fontId="0" fillId="9" borderId="55" xfId="0" applyNumberFormat="1" applyFont="1" applyFill="1" applyBorder="1" applyAlignment="1" applyProtection="1">
      <alignment horizontal="center" vertical="center"/>
      <protection hidden="1"/>
    </xf>
    <xf numFmtId="0" fontId="0"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center"/>
      <protection hidden="1"/>
    </xf>
    <xf numFmtId="0" fontId="3" fillId="5" borderId="0" xfId="0" applyFont="1" applyFill="1" applyBorder="1" applyAlignment="1" applyProtection="1">
      <alignment vertical="center" wrapText="1"/>
      <protection hidden="1"/>
    </xf>
    <xf numFmtId="0" fontId="0" fillId="2" borderId="0" xfId="0" applyFont="1" applyFill="1" applyBorder="1" applyAlignment="1" applyProtection="1">
      <alignment vertical="center"/>
      <protection hidden="1"/>
    </xf>
    <xf numFmtId="0" fontId="3" fillId="2" borderId="0" xfId="0" applyFont="1" applyFill="1" applyProtection="1">
      <protection hidden="1"/>
    </xf>
    <xf numFmtId="0" fontId="3" fillId="12" borderId="0" xfId="0" applyFont="1" applyFill="1" applyBorder="1" applyAlignment="1" applyProtection="1">
      <alignment horizontal="left" vertical="center"/>
      <protection locked="0" hidden="1"/>
    </xf>
    <xf numFmtId="0" fontId="3" fillId="3" borderId="13" xfId="0" applyFont="1" applyFill="1" applyBorder="1" applyProtection="1">
      <protection hidden="1"/>
    </xf>
    <xf numFmtId="0" fontId="0" fillId="11" borderId="0" xfId="0" applyFill="1" applyAlignment="1" applyProtection="1">
      <alignment vertical="center"/>
      <protection locked="0" hidden="1"/>
    </xf>
    <xf numFmtId="2" fontId="3" fillId="9" borderId="12" xfId="0" applyNumberFormat="1" applyFont="1" applyFill="1" applyBorder="1" applyAlignment="1" applyProtection="1">
      <alignment horizontal="right" vertical="center" shrinkToFit="1"/>
      <protection hidden="1"/>
    </xf>
    <xf numFmtId="0" fontId="32" fillId="2" borderId="0" xfId="0" applyFont="1" applyFill="1" applyBorder="1" applyAlignment="1" applyProtection="1">
      <alignment horizontal="left" vertical="center" wrapText="1" indent="1"/>
      <protection hidden="1"/>
    </xf>
    <xf numFmtId="0" fontId="3" fillId="15" borderId="0" xfId="0" applyFont="1" applyFill="1" applyProtection="1">
      <protection hidden="1"/>
    </xf>
    <xf numFmtId="0" fontId="3" fillId="15" borderId="0" xfId="0" applyFont="1" applyFill="1" applyBorder="1" applyProtection="1">
      <protection hidden="1"/>
    </xf>
    <xf numFmtId="0" fontId="3" fillId="15" borderId="13" xfId="0" applyFont="1" applyFill="1" applyBorder="1" applyProtection="1">
      <protection hidden="1"/>
    </xf>
    <xf numFmtId="0" fontId="3" fillId="15" borderId="84" xfId="0" applyFont="1" applyFill="1" applyBorder="1" applyProtection="1">
      <protection hidden="1"/>
    </xf>
    <xf numFmtId="0" fontId="3" fillId="2" borderId="0" xfId="0" applyFont="1" applyFill="1" applyBorder="1" applyProtection="1">
      <protection hidden="1"/>
    </xf>
    <xf numFmtId="0" fontId="3" fillId="2" borderId="0" xfId="0" applyFont="1" applyFill="1" applyProtection="1">
      <protection hidden="1"/>
    </xf>
    <xf numFmtId="0" fontId="3" fillId="2" borderId="0" xfId="0" applyFont="1" applyFill="1" applyBorder="1" applyAlignment="1" applyProtection="1">
      <alignment vertical="center"/>
      <protection hidden="1"/>
    </xf>
    <xf numFmtId="0" fontId="3" fillId="2" borderId="10" xfId="0" applyFont="1" applyFill="1" applyBorder="1" applyProtection="1">
      <protection hidden="1"/>
    </xf>
    <xf numFmtId="0" fontId="2" fillId="15" borderId="13" xfId="0" applyFont="1" applyFill="1" applyBorder="1" applyAlignment="1" applyProtection="1">
      <alignment horizontal="left" vertical="center"/>
      <protection hidden="1"/>
    </xf>
    <xf numFmtId="0" fontId="3" fillId="15" borderId="13" xfId="0" applyFont="1" applyFill="1" applyBorder="1" applyAlignment="1" applyProtection="1">
      <alignment horizontal="left" vertical="center"/>
      <protection hidden="1"/>
    </xf>
    <xf numFmtId="0" fontId="3" fillId="15" borderId="0" xfId="0" applyFont="1" applyFill="1" applyAlignment="1" applyProtection="1">
      <alignment horizontal="left" vertical="center"/>
      <protection hidden="1"/>
    </xf>
    <xf numFmtId="0" fontId="2" fillId="15" borderId="0" xfId="0" applyFont="1" applyFill="1" applyProtection="1">
      <protection hidden="1"/>
    </xf>
    <xf numFmtId="0" fontId="3" fillId="2" borderId="0" xfId="0" applyFont="1" applyFill="1" applyBorder="1" applyProtection="1">
      <protection hidden="1"/>
    </xf>
    <xf numFmtId="0" fontId="39" fillId="2" borderId="13" xfId="0" applyFont="1" applyFill="1" applyBorder="1" applyProtection="1">
      <protection hidden="1"/>
    </xf>
    <xf numFmtId="0" fontId="2" fillId="2" borderId="10" xfId="0" applyFont="1" applyFill="1" applyBorder="1" applyAlignment="1" applyProtection="1">
      <alignment horizontal="left" vertical="center"/>
      <protection hidden="1"/>
    </xf>
    <xf numFmtId="3" fontId="3" fillId="2" borderId="13" xfId="0" applyNumberFormat="1" applyFont="1" applyFill="1" applyBorder="1" applyAlignment="1" applyProtection="1">
      <alignment vertical="center"/>
      <protection hidden="1"/>
    </xf>
    <xf numFmtId="0" fontId="9" fillId="2" borderId="0" xfId="0" applyFont="1" applyFill="1" applyBorder="1" applyProtection="1">
      <protection hidden="1"/>
    </xf>
    <xf numFmtId="0" fontId="0" fillId="2" borderId="0" xfId="0" applyFill="1" applyBorder="1" applyAlignment="1" applyProtection="1">
      <alignment vertical="center"/>
      <protection hidden="1"/>
    </xf>
    <xf numFmtId="0" fontId="3" fillId="9" borderId="14" xfId="0" applyFont="1" applyFill="1" applyBorder="1" applyAlignment="1" applyProtection="1">
      <alignment vertical="center"/>
      <protection hidden="1"/>
    </xf>
    <xf numFmtId="0" fontId="3" fillId="9" borderId="13" xfId="0" applyFont="1" applyFill="1" applyBorder="1" applyAlignment="1" applyProtection="1">
      <alignment vertical="center"/>
      <protection hidden="1"/>
    </xf>
    <xf numFmtId="0" fontId="3" fillId="9" borderId="85" xfId="0" applyFont="1" applyFill="1" applyBorder="1" applyAlignment="1" applyProtection="1">
      <alignment vertical="center"/>
      <protection hidden="1"/>
    </xf>
    <xf numFmtId="0" fontId="3" fillId="9" borderId="90" xfId="0" applyFont="1" applyFill="1" applyBorder="1" applyAlignment="1" applyProtection="1">
      <alignment horizontal="center" vertical="center"/>
      <protection hidden="1"/>
    </xf>
    <xf numFmtId="0" fontId="3" fillId="9" borderId="85" xfId="0" applyFont="1" applyFill="1" applyBorder="1" applyAlignment="1" applyProtection="1">
      <alignment horizontal="left" vertical="center"/>
      <protection hidden="1"/>
    </xf>
    <xf numFmtId="0" fontId="3" fillId="9" borderId="13" xfId="0" applyFont="1" applyFill="1" applyBorder="1" applyAlignment="1" applyProtection="1">
      <alignment horizontal="left" vertical="center"/>
      <protection hidden="1"/>
    </xf>
    <xf numFmtId="0" fontId="3" fillId="9" borderId="86" xfId="0" applyFont="1" applyFill="1" applyBorder="1" applyAlignment="1" applyProtection="1">
      <alignment horizontal="center" vertical="center"/>
      <protection hidden="1"/>
    </xf>
    <xf numFmtId="0" fontId="3" fillId="9" borderId="89" xfId="0" applyFont="1" applyFill="1" applyBorder="1" applyAlignment="1" applyProtection="1">
      <alignment horizontal="center" vertical="center"/>
      <protection hidden="1"/>
    </xf>
    <xf numFmtId="0" fontId="3" fillId="9" borderId="88" xfId="0" applyFont="1" applyFill="1" applyBorder="1" applyAlignment="1" applyProtection="1">
      <alignment horizontal="center" vertical="center"/>
      <protection hidden="1"/>
    </xf>
    <xf numFmtId="0" fontId="3" fillId="9" borderId="0" xfId="0" applyFont="1" applyFill="1" applyBorder="1" applyAlignment="1" applyProtection="1">
      <alignment horizontal="left" vertical="center"/>
      <protection hidden="1"/>
    </xf>
    <xf numFmtId="1" fontId="3" fillId="9" borderId="14" xfId="0" applyNumberFormat="1" applyFont="1" applyFill="1" applyBorder="1" applyAlignment="1" applyProtection="1">
      <alignment horizontal="center" vertical="center"/>
      <protection hidden="1"/>
    </xf>
    <xf numFmtId="1" fontId="3" fillId="9" borderId="85" xfId="0" applyNumberFormat="1" applyFont="1" applyFill="1" applyBorder="1" applyAlignment="1" applyProtection="1">
      <alignment horizontal="center" vertical="center"/>
      <protection hidden="1"/>
    </xf>
    <xf numFmtId="0" fontId="3" fillId="2" borderId="0" xfId="0" applyFont="1" applyFill="1" applyBorder="1" applyProtection="1">
      <protection hidden="1"/>
    </xf>
    <xf numFmtId="0" fontId="3" fillId="2" borderId="0" xfId="0" applyFont="1" applyFill="1" applyProtection="1">
      <protection hidden="1"/>
    </xf>
    <xf numFmtId="0" fontId="3" fillId="2" borderId="0" xfId="0" applyFont="1" applyFill="1" applyBorder="1" applyProtection="1">
      <protection hidden="1"/>
    </xf>
    <xf numFmtId="166" fontId="3" fillId="2" borderId="23" xfId="0" applyNumberFormat="1" applyFont="1" applyFill="1" applyBorder="1" applyAlignment="1" applyProtection="1">
      <alignment horizontal="left" vertical="center"/>
      <protection hidden="1"/>
    </xf>
    <xf numFmtId="166" fontId="3" fillId="2" borderId="23" xfId="0" applyNumberFormat="1" applyFont="1" applyFill="1" applyBorder="1" applyAlignment="1" applyProtection="1">
      <alignment horizontal="right" vertical="center"/>
      <protection hidden="1"/>
    </xf>
    <xf numFmtId="166" fontId="3" fillId="3" borderId="92" xfId="0" applyNumberFormat="1" applyFont="1" applyFill="1" applyBorder="1" applyAlignment="1" applyProtection="1">
      <alignment horizontal="right" vertical="center"/>
      <protection hidden="1"/>
    </xf>
    <xf numFmtId="166" fontId="3" fillId="3" borderId="93" xfId="0" applyNumberFormat="1" applyFont="1" applyFill="1" applyBorder="1" applyAlignment="1" applyProtection="1">
      <alignment horizontal="right" vertical="center"/>
      <protection hidden="1"/>
    </xf>
    <xf numFmtId="166" fontId="3" fillId="12" borderId="23" xfId="0" applyNumberFormat="1" applyFont="1" applyFill="1" applyBorder="1" applyAlignment="1" applyProtection="1">
      <alignment horizontal="right" vertical="center"/>
      <protection hidden="1"/>
    </xf>
    <xf numFmtId="166" fontId="3" fillId="2" borderId="0" xfId="0" applyNumberFormat="1" applyFont="1" applyFill="1" applyBorder="1" applyAlignment="1" applyProtection="1">
      <alignment vertical="center"/>
      <protection hidden="1"/>
    </xf>
    <xf numFmtId="171" fontId="3" fillId="12" borderId="0" xfId="0" applyNumberFormat="1" applyFont="1" applyFill="1" applyBorder="1" applyAlignment="1" applyProtection="1">
      <alignment horizontal="right" vertical="center"/>
      <protection hidden="1"/>
    </xf>
    <xf numFmtId="0" fontId="0" fillId="2" borderId="0" xfId="0" applyFill="1" applyProtection="1">
      <protection hidden="1"/>
    </xf>
    <xf numFmtId="0" fontId="0" fillId="0" borderId="0" xfId="0" applyAlignment="1" applyProtection="1">
      <alignment wrapText="1"/>
    </xf>
    <xf numFmtId="14" fontId="0" fillId="0" borderId="0" xfId="0" applyNumberFormat="1" applyAlignment="1" applyProtection="1">
      <alignment wrapText="1"/>
    </xf>
    <xf numFmtId="170" fontId="0" fillId="0" borderId="0" xfId="0" applyNumberFormat="1" applyAlignment="1" applyProtection="1">
      <alignment wrapText="1"/>
    </xf>
    <xf numFmtId="1" fontId="0" fillId="0" borderId="0" xfId="0" applyNumberFormat="1" applyAlignment="1" applyProtection="1">
      <alignment wrapText="1"/>
    </xf>
    <xf numFmtId="166" fontId="0" fillId="0" borderId="0" xfId="0" applyNumberFormat="1" applyAlignment="1" applyProtection="1">
      <alignment wrapText="1"/>
    </xf>
    <xf numFmtId="2" fontId="0" fillId="0" borderId="0" xfId="0" applyNumberFormat="1" applyAlignment="1" applyProtection="1">
      <alignment wrapText="1"/>
    </xf>
    <xf numFmtId="0" fontId="0" fillId="0" borderId="0" xfId="0" applyProtection="1"/>
    <xf numFmtId="0" fontId="0" fillId="2" borderId="0" xfId="0" applyFill="1" applyProtection="1"/>
    <xf numFmtId="0" fontId="9" fillId="18" borderId="13" xfId="0" applyFont="1" applyFill="1" applyBorder="1" applyProtection="1"/>
    <xf numFmtId="0" fontId="9" fillId="18" borderId="13" xfId="0" applyFont="1" applyFill="1" applyBorder="1" applyAlignment="1" applyProtection="1">
      <alignment horizontal="right"/>
    </xf>
    <xf numFmtId="0" fontId="9" fillId="18" borderId="13" xfId="0" applyFont="1" applyFill="1" applyBorder="1" applyAlignment="1" applyProtection="1">
      <alignment horizontal="center"/>
    </xf>
    <xf numFmtId="0" fontId="9" fillId="18" borderId="13" xfId="0" applyFont="1" applyFill="1" applyBorder="1" applyAlignment="1" applyProtection="1">
      <alignment horizontal="left"/>
    </xf>
    <xf numFmtId="0" fontId="0" fillId="18" borderId="0" xfId="0" applyFill="1" applyProtection="1"/>
    <xf numFmtId="0" fontId="0" fillId="18" borderId="2" xfId="0" applyFill="1" applyBorder="1" applyProtection="1"/>
    <xf numFmtId="0" fontId="0" fillId="18" borderId="13" xfId="0" applyFill="1" applyBorder="1" applyProtection="1"/>
    <xf numFmtId="0" fontId="0" fillId="18" borderId="22" xfId="0" applyFill="1" applyBorder="1" applyProtection="1"/>
    <xf numFmtId="0" fontId="3" fillId="2" borderId="0" xfId="0" applyFont="1" applyFill="1" applyBorder="1" applyProtection="1">
      <protection hidden="1"/>
    </xf>
    <xf numFmtId="0" fontId="3" fillId="2" borderId="0" xfId="0" applyFont="1" applyFill="1" applyProtection="1">
      <protection hidden="1"/>
    </xf>
    <xf numFmtId="0" fontId="3" fillId="2" borderId="0" xfId="461" applyFont="1" applyFill="1" applyBorder="1" applyAlignment="1" applyProtection="1">
      <alignment horizontal="left"/>
      <protection hidden="1"/>
    </xf>
    <xf numFmtId="0" fontId="0" fillId="12" borderId="0" xfId="0" applyFill="1" applyBorder="1" applyProtection="1"/>
    <xf numFmtId="0" fontId="2" fillId="2" borderId="0" xfId="0" applyFont="1" applyFill="1" applyBorder="1" applyAlignment="1" applyProtection="1">
      <alignment horizontal="center"/>
      <protection hidden="1"/>
    </xf>
    <xf numFmtId="0" fontId="3" fillId="2" borderId="10" xfId="0" applyFont="1" applyFill="1" applyBorder="1" applyAlignment="1" applyProtection="1">
      <alignment horizontal="center"/>
      <protection hidden="1"/>
    </xf>
    <xf numFmtId="0" fontId="3" fillId="2" borderId="0" xfId="0" applyFont="1" applyFill="1" applyBorder="1" applyAlignment="1" applyProtection="1">
      <alignment horizontal="center"/>
      <protection hidden="1"/>
    </xf>
    <xf numFmtId="0" fontId="37" fillId="2" borderId="18" xfId="0" applyFont="1" applyFill="1" applyBorder="1" applyProtection="1">
      <protection hidden="1"/>
    </xf>
    <xf numFmtId="0" fontId="37" fillId="2" borderId="0" xfId="0" applyFont="1" applyFill="1" applyBorder="1" applyProtection="1">
      <protection hidden="1"/>
    </xf>
    <xf numFmtId="0" fontId="46" fillId="2" borderId="13" xfId="0" applyFont="1" applyFill="1" applyBorder="1" applyAlignment="1" applyProtection="1">
      <alignment horizontal="center"/>
      <protection hidden="1"/>
    </xf>
    <xf numFmtId="0" fontId="37" fillId="2" borderId="0" xfId="0" applyFont="1" applyFill="1" applyProtection="1">
      <protection hidden="1"/>
    </xf>
    <xf numFmtId="0" fontId="37" fillId="2" borderId="19" xfId="0" applyFont="1" applyFill="1" applyBorder="1" applyProtection="1">
      <protection hidden="1"/>
    </xf>
    <xf numFmtId="0" fontId="37" fillId="3" borderId="2" xfId="0" applyFont="1" applyFill="1" applyBorder="1" applyAlignment="1" applyProtection="1">
      <alignment horizontal="center"/>
      <protection hidden="1"/>
    </xf>
    <xf numFmtId="0" fontId="47" fillId="2" borderId="0" xfId="0" applyFont="1" applyFill="1" applyBorder="1" applyProtection="1">
      <protection hidden="1"/>
    </xf>
    <xf numFmtId="0" fontId="37" fillId="2" borderId="2" xfId="0" applyFont="1" applyFill="1" applyBorder="1" applyAlignment="1" applyProtection="1">
      <alignment horizontal="center"/>
      <protection hidden="1"/>
    </xf>
    <xf numFmtId="0" fontId="48" fillId="2" borderId="2" xfId="0" applyFont="1" applyFill="1" applyBorder="1" applyProtection="1">
      <protection hidden="1"/>
    </xf>
    <xf numFmtId="0" fontId="22" fillId="2" borderId="2" xfId="0" applyFont="1" applyFill="1" applyBorder="1" applyProtection="1">
      <protection hidden="1"/>
    </xf>
    <xf numFmtId="0" fontId="37" fillId="2" borderId="2" xfId="0" applyFont="1" applyFill="1" applyBorder="1" applyAlignment="1" applyProtection="1">
      <alignment horizontal="center"/>
      <protection locked="0" hidden="1"/>
    </xf>
    <xf numFmtId="0" fontId="47" fillId="2" borderId="0" xfId="0" applyFont="1" applyFill="1" applyBorder="1" applyAlignment="1" applyProtection="1">
      <protection hidden="1"/>
    </xf>
    <xf numFmtId="0" fontId="37" fillId="2" borderId="10" xfId="0" applyFont="1" applyFill="1" applyBorder="1" applyAlignment="1" applyProtection="1">
      <alignment horizontal="left" vertical="center"/>
      <protection hidden="1"/>
    </xf>
    <xf numFmtId="0" fontId="37" fillId="2" borderId="10" xfId="0" applyFont="1" applyFill="1" applyBorder="1" applyAlignment="1" applyProtection="1">
      <alignment vertical="center"/>
      <protection hidden="1"/>
    </xf>
    <xf numFmtId="0" fontId="46" fillId="2" borderId="0" xfId="0" applyFont="1" applyFill="1" applyProtection="1">
      <protection hidden="1"/>
    </xf>
    <xf numFmtId="0" fontId="37" fillId="2" borderId="2" xfId="0" applyFont="1" applyFill="1" applyBorder="1" applyAlignment="1" applyProtection="1">
      <alignment horizontal="left" vertical="center"/>
      <protection hidden="1"/>
    </xf>
    <xf numFmtId="0" fontId="37" fillId="2" borderId="2" xfId="0" applyFont="1" applyFill="1" applyBorder="1" applyAlignment="1" applyProtection="1">
      <alignment vertical="center"/>
      <protection hidden="1"/>
    </xf>
    <xf numFmtId="0" fontId="37" fillId="3" borderId="0" xfId="0" applyFont="1" applyFill="1" applyProtection="1">
      <protection hidden="1"/>
    </xf>
    <xf numFmtId="0" fontId="46" fillId="2" borderId="10" xfId="0" applyFont="1" applyFill="1" applyBorder="1" applyProtection="1">
      <protection hidden="1"/>
    </xf>
    <xf numFmtId="0" fontId="37" fillId="2" borderId="22" xfId="0" applyFont="1" applyFill="1" applyBorder="1" applyAlignment="1" applyProtection="1">
      <alignment horizontal="center"/>
      <protection hidden="1"/>
    </xf>
    <xf numFmtId="0" fontId="48" fillId="2" borderId="22" xfId="0" applyFont="1" applyFill="1" applyBorder="1" applyProtection="1">
      <protection hidden="1"/>
    </xf>
    <xf numFmtId="0" fontId="22" fillId="2" borderId="22" xfId="0" applyFont="1" applyFill="1" applyBorder="1" applyProtection="1">
      <protection hidden="1"/>
    </xf>
    <xf numFmtId="0" fontId="37" fillId="2" borderId="22" xfId="0" applyFont="1" applyFill="1" applyBorder="1" applyAlignment="1" applyProtection="1">
      <alignment horizontal="center"/>
      <protection locked="0" hidden="1"/>
    </xf>
    <xf numFmtId="0" fontId="49" fillId="2" borderId="10" xfId="0" applyFont="1" applyFill="1" applyBorder="1" applyProtection="1">
      <protection hidden="1"/>
    </xf>
    <xf numFmtId="0" fontId="37" fillId="2" borderId="10" xfId="0" applyFont="1" applyFill="1" applyBorder="1" applyProtection="1">
      <protection hidden="1"/>
    </xf>
    <xf numFmtId="0" fontId="37" fillId="2" borderId="0" xfId="0" applyFont="1" applyFill="1" applyBorder="1" applyAlignment="1" applyProtection="1">
      <protection hidden="1"/>
    </xf>
    <xf numFmtId="0" fontId="37" fillId="2" borderId="6" xfId="0" applyFont="1" applyFill="1" applyBorder="1" applyAlignment="1" applyProtection="1">
      <alignment horizontal="left" vertical="center"/>
      <protection hidden="1"/>
    </xf>
    <xf numFmtId="0" fontId="37" fillId="2" borderId="6" xfId="0" applyFont="1" applyFill="1" applyBorder="1" applyAlignment="1" applyProtection="1">
      <alignment vertical="center"/>
      <protection hidden="1"/>
    </xf>
    <xf numFmtId="0" fontId="37" fillId="2" borderId="22" xfId="0" applyFont="1" applyFill="1" applyBorder="1" applyAlignment="1" applyProtection="1">
      <alignment horizontal="left" vertical="center"/>
      <protection hidden="1"/>
    </xf>
    <xf numFmtId="0" fontId="37" fillId="2" borderId="22" xfId="0" applyFont="1" applyFill="1" applyBorder="1" applyAlignment="1" applyProtection="1">
      <alignment vertical="center"/>
      <protection hidden="1"/>
    </xf>
    <xf numFmtId="0" fontId="3" fillId="2" borderId="0" xfId="0" applyFont="1" applyFill="1" applyBorder="1" applyProtection="1">
      <protection hidden="1"/>
    </xf>
    <xf numFmtId="0" fontId="3" fillId="2" borderId="0" xfId="0" applyFont="1" applyFill="1" applyBorder="1" applyAlignment="1" applyProtection="1">
      <alignment horizontal="center"/>
      <protection hidden="1"/>
    </xf>
    <xf numFmtId="0" fontId="3" fillId="2" borderId="0" xfId="0" applyFont="1" applyFill="1" applyProtection="1">
      <protection hidden="1"/>
    </xf>
    <xf numFmtId="0" fontId="37" fillId="2" borderId="10"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protection hidden="1"/>
    </xf>
    <xf numFmtId="164" fontId="3" fillId="2" borderId="2" xfId="0" applyNumberFormat="1" applyFont="1" applyFill="1" applyBorder="1" applyAlignment="1" applyProtection="1">
      <alignment horizontal="center" vertical="center"/>
      <protection hidden="1"/>
    </xf>
    <xf numFmtId="0" fontId="24" fillId="2" borderId="0" xfId="389" applyFill="1" applyBorder="1" applyAlignment="1" applyProtection="1">
      <alignment horizontal="center" vertical="center"/>
      <protection hidden="1"/>
    </xf>
    <xf numFmtId="0" fontId="0" fillId="2" borderId="0" xfId="0" applyFont="1" applyFill="1" applyBorder="1" applyAlignment="1" applyProtection="1">
      <alignment horizontal="center"/>
      <protection hidden="1"/>
    </xf>
    <xf numFmtId="0" fontId="3" fillId="2" borderId="0" xfId="0" applyFont="1" applyFill="1" applyBorder="1" applyAlignment="1" applyProtection="1">
      <alignment horizontal="center" wrapText="1"/>
      <protection hidden="1"/>
    </xf>
    <xf numFmtId="0" fontId="3" fillId="4" borderId="13" xfId="0" applyFont="1" applyFill="1" applyBorder="1" applyAlignment="1" applyProtection="1">
      <alignment horizontal="center"/>
      <protection hidden="1"/>
    </xf>
    <xf numFmtId="0" fontId="27" fillId="2" borderId="45" xfId="461" applyFill="1" applyBorder="1" applyAlignment="1" applyProtection="1">
      <alignment horizontal="center" vertical="center" wrapText="1"/>
      <protection hidden="1"/>
    </xf>
    <xf numFmtId="0" fontId="37" fillId="2" borderId="2" xfId="0" applyFont="1" applyFill="1" applyBorder="1" applyAlignment="1" applyProtection="1">
      <alignment horizontal="center" vertical="center"/>
      <protection hidden="1"/>
    </xf>
    <xf numFmtId="0" fontId="37" fillId="2" borderId="6" xfId="0" applyFont="1" applyFill="1" applyBorder="1" applyAlignment="1" applyProtection="1">
      <alignment horizontal="center" vertical="center"/>
      <protection hidden="1"/>
    </xf>
    <xf numFmtId="0" fontId="37" fillId="2" borderId="22" xfId="0" applyFont="1" applyFill="1" applyBorder="1" applyAlignment="1" applyProtection="1">
      <alignment horizontal="center" vertical="center"/>
      <protection hidden="1"/>
    </xf>
    <xf numFmtId="0" fontId="3" fillId="4" borderId="14" xfId="0" applyFont="1" applyFill="1" applyBorder="1" applyAlignment="1" applyProtection="1">
      <alignment horizontal="center"/>
      <protection hidden="1"/>
    </xf>
    <xf numFmtId="0" fontId="3" fillId="5" borderId="0" xfId="0" applyFont="1" applyFill="1" applyBorder="1" applyAlignment="1" applyProtection="1">
      <alignment horizontal="center" vertical="center" wrapText="1"/>
      <protection hidden="1"/>
    </xf>
    <xf numFmtId="0" fontId="3" fillId="3" borderId="14" xfId="0" applyFont="1" applyFill="1" applyBorder="1" applyAlignment="1" applyProtection="1">
      <alignment horizontal="center"/>
      <protection hidden="1"/>
    </xf>
    <xf numFmtId="0" fontId="3" fillId="3" borderId="0" xfId="0" applyFont="1" applyFill="1" applyBorder="1" applyAlignment="1" applyProtection="1">
      <alignment horizontal="center"/>
      <protection hidden="1"/>
    </xf>
    <xf numFmtId="0" fontId="3" fillId="8" borderId="0" xfId="461" applyFont="1" applyBorder="1" applyAlignment="1" applyProtection="1">
      <alignment horizontal="center"/>
      <protection hidden="1"/>
    </xf>
    <xf numFmtId="0" fontId="2" fillId="8" borderId="0" xfId="461" applyFont="1" applyBorder="1" applyAlignment="1" applyProtection="1">
      <alignment horizontal="center"/>
      <protection hidden="1"/>
    </xf>
    <xf numFmtId="0" fontId="3" fillId="8" borderId="48" xfId="461" applyFont="1" applyBorder="1" applyAlignment="1" applyProtection="1">
      <alignment horizontal="center"/>
      <protection hidden="1"/>
    </xf>
    <xf numFmtId="0" fontId="21" fillId="2" borderId="84" xfId="0" applyFont="1" applyFill="1" applyBorder="1" applyProtection="1">
      <protection hidden="1"/>
    </xf>
    <xf numFmtId="0" fontId="27" fillId="8" borderId="0" xfId="461" applyBorder="1" applyAlignment="1" applyProtection="1">
      <alignment horizontal="center" vertical="center"/>
      <protection hidden="1"/>
    </xf>
    <xf numFmtId="0" fontId="3" fillId="12" borderId="32" xfId="0" applyFont="1" applyFill="1" applyBorder="1" applyAlignment="1" applyProtection="1">
      <alignment horizontal="left" vertical="center"/>
      <protection locked="0" hidden="1"/>
    </xf>
    <xf numFmtId="0" fontId="37" fillId="19" borderId="84" xfId="0" applyFont="1" applyFill="1" applyBorder="1" applyAlignment="1" applyProtection="1">
      <alignment horizontal="center"/>
      <protection hidden="1"/>
    </xf>
    <xf numFmtId="0" fontId="48" fillId="19" borderId="84" xfId="0" applyFont="1" applyFill="1" applyBorder="1" applyProtection="1">
      <protection hidden="1"/>
    </xf>
    <xf numFmtId="0" fontId="22" fillId="19" borderId="84" xfId="0" applyFont="1" applyFill="1" applyBorder="1" applyProtection="1">
      <protection hidden="1"/>
    </xf>
    <xf numFmtId="0" fontId="48" fillId="19" borderId="84" xfId="0" applyFont="1" applyFill="1" applyBorder="1" applyAlignment="1" applyProtection="1">
      <alignment horizontal="right"/>
      <protection hidden="1"/>
    </xf>
    <xf numFmtId="0" fontId="37" fillId="19" borderId="84" xfId="0" applyFont="1" applyFill="1" applyBorder="1" applyProtection="1">
      <protection hidden="1"/>
    </xf>
    <xf numFmtId="0" fontId="37" fillId="2" borderId="0" xfId="0" applyFont="1" applyFill="1" applyBorder="1" applyAlignment="1" applyProtection="1">
      <alignment horizontal="left" vertical="center"/>
      <protection hidden="1"/>
    </xf>
    <xf numFmtId="0" fontId="37" fillId="2" borderId="0" xfId="0" applyFont="1" applyFill="1" applyBorder="1" applyAlignment="1" applyProtection="1">
      <alignment vertical="center"/>
      <protection hidden="1"/>
    </xf>
    <xf numFmtId="0" fontId="37" fillId="2" borderId="0" xfId="0" applyFont="1" applyFill="1" applyBorder="1" applyAlignment="1" applyProtection="1">
      <alignment horizontal="center" vertical="center"/>
      <protection hidden="1"/>
    </xf>
    <xf numFmtId="0" fontId="2" fillId="2" borderId="0" xfId="0" applyFont="1" applyFill="1" applyAlignment="1" applyProtection="1">
      <alignment horizontal="left"/>
      <protection hidden="1"/>
    </xf>
    <xf numFmtId="0" fontId="0" fillId="0" borderId="0" xfId="0" applyFill="1" applyAlignment="1" applyProtection="1">
      <alignment wrapText="1"/>
    </xf>
    <xf numFmtId="172" fontId="3" fillId="2" borderId="0" xfId="0" applyNumberFormat="1" applyFont="1" applyFill="1" applyProtection="1">
      <protection hidden="1"/>
    </xf>
    <xf numFmtId="0" fontId="3" fillId="2" borderId="10" xfId="0" applyFont="1" applyFill="1" applyBorder="1" applyAlignment="1" applyProtection="1">
      <alignment horizontal="center"/>
      <protection locked="0" hidden="1"/>
    </xf>
    <xf numFmtId="0" fontId="3" fillId="2" borderId="0" xfId="0" applyFont="1" applyFill="1" applyAlignment="1" applyProtection="1">
      <alignment horizontal="left" vertical="center"/>
      <protection hidden="1"/>
    </xf>
    <xf numFmtId="0" fontId="3" fillId="2" borderId="0" xfId="0" applyFont="1" applyFill="1" applyBorder="1" applyAlignment="1" applyProtection="1">
      <alignment horizontal="center" vertical="center"/>
      <protection hidden="1"/>
    </xf>
    <xf numFmtId="0" fontId="3" fillId="2" borderId="0" xfId="0" applyFont="1" applyFill="1" applyProtection="1">
      <protection hidden="1"/>
    </xf>
    <xf numFmtId="0" fontId="32" fillId="19" borderId="101" xfId="0" applyFont="1" applyFill="1" applyBorder="1" applyAlignment="1" applyProtection="1">
      <alignment horizontal="center"/>
      <protection hidden="1"/>
    </xf>
    <xf numFmtId="0" fontId="32" fillId="18" borderId="101" xfId="0" applyFont="1" applyFill="1" applyBorder="1" applyAlignment="1" applyProtection="1">
      <alignment horizontal="center" wrapText="1"/>
      <protection hidden="1"/>
    </xf>
    <xf numFmtId="0" fontId="32" fillId="16" borderId="101" xfId="0" applyFont="1" applyFill="1" applyBorder="1" applyAlignment="1" applyProtection="1">
      <alignment horizontal="center" wrapText="1"/>
      <protection hidden="1"/>
    </xf>
    <xf numFmtId="0" fontId="32" fillId="17" borderId="101" xfId="0" applyFont="1" applyFill="1" applyBorder="1" applyAlignment="1" applyProtection="1">
      <alignment horizontal="center" wrapText="1"/>
      <protection hidden="1"/>
    </xf>
    <xf numFmtId="0" fontId="32" fillId="20" borderId="101" xfId="0" applyFont="1" applyFill="1" applyBorder="1" applyAlignment="1" applyProtection="1">
      <alignment horizontal="center" wrapText="1"/>
      <protection hidden="1"/>
    </xf>
    <xf numFmtId="0" fontId="32" fillId="21" borderId="101" xfId="0" applyFont="1" applyFill="1" applyBorder="1" applyAlignment="1" applyProtection="1">
      <alignment horizontal="center" wrapText="1"/>
      <protection hidden="1"/>
    </xf>
    <xf numFmtId="0" fontId="32" fillId="19" borderId="101" xfId="0" applyFont="1" applyFill="1" applyBorder="1" applyAlignment="1" applyProtection="1">
      <alignment horizontal="center" wrapText="1"/>
      <protection hidden="1"/>
    </xf>
    <xf numFmtId="0" fontId="32" fillId="22" borderId="101" xfId="0" applyFont="1" applyFill="1" applyBorder="1" applyAlignment="1" applyProtection="1">
      <alignment horizontal="center" wrapText="1"/>
      <protection hidden="1"/>
    </xf>
    <xf numFmtId="0" fontId="24" fillId="0" borderId="0" xfId="389" applyFill="1" applyProtection="1"/>
    <xf numFmtId="166" fontId="0" fillId="0" borderId="0" xfId="0" applyNumberFormat="1" applyProtection="1"/>
    <xf numFmtId="0" fontId="0" fillId="0" borderId="0" xfId="0" applyAlignment="1" applyProtection="1">
      <alignment wrapText="1"/>
      <protection hidden="1"/>
    </xf>
    <xf numFmtId="1" fontId="0" fillId="0" borderId="0" xfId="0" applyNumberFormat="1" applyAlignment="1" applyProtection="1">
      <alignment wrapText="1"/>
      <protection hidden="1"/>
    </xf>
    <xf numFmtId="0" fontId="0" fillId="0" borderId="0" xfId="0" applyAlignment="1" applyProtection="1">
      <protection hidden="1"/>
    </xf>
    <xf numFmtId="0" fontId="3" fillId="15" borderId="0" xfId="0" applyFont="1" applyFill="1" applyBorder="1" applyAlignment="1" applyProtection="1">
      <alignment horizontal="left" vertical="center"/>
      <protection hidden="1"/>
    </xf>
    <xf numFmtId="0" fontId="36" fillId="15" borderId="13" xfId="0" applyFont="1" applyFill="1" applyBorder="1" applyAlignment="1" applyProtection="1">
      <alignment horizontal="left" vertical="center"/>
      <protection hidden="1"/>
    </xf>
    <xf numFmtId="0" fontId="0" fillId="15" borderId="13" xfId="0" applyFont="1" applyFill="1" applyBorder="1" applyAlignment="1" applyProtection="1">
      <alignment horizontal="left" vertical="center"/>
      <protection hidden="1"/>
    </xf>
    <xf numFmtId="0" fontId="2" fillId="15" borderId="0" xfId="0" applyFont="1" applyFill="1" applyAlignment="1" applyProtection="1">
      <alignment horizontal="left" vertical="center"/>
      <protection hidden="1"/>
    </xf>
    <xf numFmtId="0" fontId="51" fillId="2" borderId="0" xfId="0" applyFont="1" applyFill="1" applyBorder="1" applyAlignment="1" applyProtection="1">
      <alignment horizontal="center"/>
      <protection hidden="1"/>
    </xf>
    <xf numFmtId="0" fontId="47" fillId="2" borderId="0" xfId="0" applyFont="1" applyFill="1" applyBorder="1" applyAlignment="1" applyProtection="1">
      <alignment horizontal="center"/>
      <protection hidden="1"/>
    </xf>
    <xf numFmtId="0" fontId="52" fillId="2" borderId="0" xfId="0" applyFont="1" applyFill="1" applyBorder="1" applyAlignment="1" applyProtection="1">
      <alignment vertical="center"/>
      <protection hidden="1"/>
    </xf>
    <xf numFmtId="0" fontId="53" fillId="2" borderId="0" xfId="0" applyFont="1" applyFill="1" applyBorder="1" applyProtection="1">
      <protection hidden="1"/>
    </xf>
    <xf numFmtId="0" fontId="23" fillId="2" borderId="0" xfId="461" applyFont="1" applyFill="1" applyBorder="1" applyAlignment="1" applyProtection="1">
      <alignment horizontal="left"/>
      <protection hidden="1"/>
    </xf>
    <xf numFmtId="0" fontId="23" fillId="2" borderId="0" xfId="0" applyFont="1" applyFill="1" applyProtection="1">
      <protection hidden="1"/>
    </xf>
    <xf numFmtId="171" fontId="0" fillId="0" borderId="0" xfId="0" applyNumberFormat="1" applyAlignment="1" applyProtection="1">
      <alignment wrapText="1"/>
    </xf>
    <xf numFmtId="169" fontId="3" fillId="12" borderId="23" xfId="0" applyNumberFormat="1" applyFont="1" applyFill="1" applyBorder="1" applyAlignment="1" applyProtection="1">
      <alignment horizontal="center" vertical="center"/>
      <protection locked="0"/>
    </xf>
    <xf numFmtId="168" fontId="3" fillId="12" borderId="23" xfId="0" applyNumberFormat="1" applyFont="1" applyFill="1" applyBorder="1" applyAlignment="1" applyProtection="1">
      <alignment horizontal="center" vertical="center"/>
      <protection locked="0"/>
    </xf>
    <xf numFmtId="166" fontId="3" fillId="12" borderId="33" xfId="0" applyNumberFormat="1" applyFont="1" applyFill="1" applyBorder="1" applyAlignment="1" applyProtection="1">
      <alignment horizontal="right" vertical="center"/>
      <protection locked="0"/>
    </xf>
    <xf numFmtId="0" fontId="0" fillId="12" borderId="35" xfId="0" applyFont="1" applyFill="1" applyBorder="1" applyProtection="1">
      <protection locked="0"/>
    </xf>
    <xf numFmtId="0" fontId="0" fillId="12" borderId="35" xfId="0" applyFont="1" applyFill="1" applyBorder="1" applyAlignment="1" applyProtection="1">
      <alignment horizontal="center"/>
      <protection locked="0"/>
    </xf>
    <xf numFmtId="0" fontId="0" fillId="12" borderId="38" xfId="0" applyFont="1" applyFill="1" applyBorder="1" applyProtection="1">
      <protection locked="0"/>
    </xf>
    <xf numFmtId="0" fontId="0" fillId="12" borderId="38" xfId="0" applyFont="1" applyFill="1" applyBorder="1" applyAlignment="1" applyProtection="1">
      <alignment horizontal="center"/>
      <protection locked="0"/>
    </xf>
    <xf numFmtId="0" fontId="0" fillId="12" borderId="38" xfId="0" applyFill="1" applyBorder="1" applyProtection="1">
      <protection locked="0"/>
    </xf>
    <xf numFmtId="0" fontId="0" fillId="12" borderId="38" xfId="0" applyFill="1" applyBorder="1" applyAlignment="1" applyProtection="1">
      <alignment horizontal="center"/>
      <protection locked="0"/>
    </xf>
    <xf numFmtId="0" fontId="3" fillId="12" borderId="38" xfId="0" applyFont="1" applyFill="1" applyBorder="1" applyProtection="1">
      <protection locked="0"/>
    </xf>
    <xf numFmtId="0" fontId="3" fillId="12" borderId="38" xfId="0" applyFont="1" applyFill="1" applyBorder="1" applyAlignment="1" applyProtection="1">
      <alignment horizontal="center"/>
      <protection locked="0"/>
    </xf>
    <xf numFmtId="0" fontId="0" fillId="12" borderId="41" xfId="0" applyFill="1" applyBorder="1" applyProtection="1">
      <protection locked="0"/>
    </xf>
    <xf numFmtId="0" fontId="0" fillId="12" borderId="41" xfId="0" applyFill="1" applyBorder="1" applyAlignment="1" applyProtection="1">
      <alignment horizontal="center"/>
      <protection locked="0"/>
    </xf>
    <xf numFmtId="0" fontId="3" fillId="2" borderId="0" xfId="0" applyFont="1" applyFill="1" applyAlignment="1" applyProtection="1">
      <alignment horizontal="left" vertical="center"/>
      <protection hidden="1"/>
    </xf>
    <xf numFmtId="0" fontId="2" fillId="2" borderId="84" xfId="0" applyFont="1" applyFill="1" applyBorder="1" applyAlignment="1" applyProtection="1">
      <alignment horizontal="center"/>
      <protection hidden="1"/>
    </xf>
    <xf numFmtId="0" fontId="3" fillId="2" borderId="0" xfId="0" applyFont="1" applyFill="1" applyBorder="1" applyProtection="1">
      <protection hidden="1"/>
    </xf>
    <xf numFmtId="0" fontId="3" fillId="2" borderId="0" xfId="0" applyFont="1" applyFill="1" applyBorder="1" applyAlignment="1" applyProtection="1">
      <alignment horizontal="center"/>
      <protection hidden="1"/>
    </xf>
    <xf numFmtId="0" fontId="3" fillId="9" borderId="111" xfId="0" applyFont="1" applyFill="1" applyBorder="1" applyAlignment="1" applyProtection="1">
      <alignment horizontal="center" vertical="center"/>
      <protection hidden="1"/>
    </xf>
    <xf numFmtId="0" fontId="3" fillId="9" borderId="96" xfId="0" applyFont="1" applyFill="1" applyBorder="1" applyAlignment="1" applyProtection="1">
      <alignment horizontal="center" vertical="center"/>
      <protection hidden="1"/>
    </xf>
    <xf numFmtId="0" fontId="3" fillId="2" borderId="0" xfId="0" applyFont="1" applyFill="1" applyAlignment="1" applyProtection="1">
      <alignment horizontal="left" vertical="center"/>
      <protection hidden="1"/>
    </xf>
    <xf numFmtId="0" fontId="3" fillId="2" borderId="0" xfId="0" applyFont="1" applyFill="1" applyAlignment="1" applyProtection="1">
      <alignment horizontal="left" vertical="center"/>
      <protection hidden="1"/>
    </xf>
    <xf numFmtId="0" fontId="2" fillId="2" borderId="13"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3" fillId="2" borderId="0" xfId="0" applyFont="1" applyFill="1" applyAlignment="1" applyProtection="1">
      <alignment horizontal="left" vertical="center"/>
      <protection hidden="1"/>
    </xf>
    <xf numFmtId="0" fontId="2" fillId="2" borderId="13"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3" fillId="2" borderId="16" xfId="0" applyFont="1" applyFill="1" applyBorder="1" applyAlignment="1" applyProtection="1">
      <alignment vertical="center"/>
      <protection hidden="1"/>
    </xf>
    <xf numFmtId="0" fontId="3" fillId="2" borderId="14" xfId="0" applyFont="1" applyFill="1" applyBorder="1" applyAlignment="1" applyProtection="1">
      <alignment vertical="center"/>
      <protection hidden="1"/>
    </xf>
    <xf numFmtId="0" fontId="3" fillId="2" borderId="17" xfId="0" applyFont="1" applyFill="1" applyBorder="1" applyAlignment="1" applyProtection="1">
      <alignment vertical="center"/>
      <protection hidden="1"/>
    </xf>
    <xf numFmtId="0" fontId="3" fillId="2" borderId="20" xfId="0" applyFont="1" applyFill="1" applyBorder="1" applyAlignment="1" applyProtection="1">
      <alignment vertical="center"/>
      <protection hidden="1"/>
    </xf>
    <xf numFmtId="0" fontId="3" fillId="2" borderId="21" xfId="0" applyFont="1" applyFill="1" applyBorder="1" applyAlignment="1" applyProtection="1">
      <alignment vertical="center"/>
      <protection hidden="1"/>
    </xf>
    <xf numFmtId="0" fontId="55" fillId="2" borderId="0" xfId="0" applyFont="1" applyFill="1" applyBorder="1" applyAlignment="1" applyProtection="1">
      <protection hidden="1"/>
    </xf>
    <xf numFmtId="0" fontId="54" fillId="2" borderId="18" xfId="0" applyFont="1" applyFill="1" applyBorder="1" applyAlignment="1" applyProtection="1">
      <protection hidden="1"/>
    </xf>
    <xf numFmtId="0" fontId="3" fillId="2" borderId="18" xfId="0" applyFont="1" applyFill="1" applyBorder="1" applyAlignment="1" applyProtection="1">
      <protection hidden="1"/>
    </xf>
    <xf numFmtId="0" fontId="3" fillId="2" borderId="0" xfId="0" applyFont="1" applyFill="1" applyAlignment="1" applyProtection="1">
      <alignment horizontal="left" vertical="center"/>
      <protection hidden="1"/>
    </xf>
    <xf numFmtId="0" fontId="3" fillId="0" borderId="0" xfId="0" applyFont="1"/>
    <xf numFmtId="0" fontId="7" fillId="2" borderId="0" xfId="0" applyFont="1" applyFill="1" applyAlignment="1" applyProtection="1">
      <alignment horizontal="left"/>
      <protection hidden="1"/>
    </xf>
    <xf numFmtId="0" fontId="0" fillId="2" borderId="0" xfId="0" applyFill="1" applyProtection="1">
      <protection hidden="1"/>
    </xf>
    <xf numFmtId="164" fontId="3" fillId="9" borderId="12" xfId="0" applyNumberFormat="1" applyFont="1" applyFill="1" applyBorder="1" applyAlignment="1" applyProtection="1">
      <alignment horizontal="left" vertical="center"/>
      <protection hidden="1"/>
    </xf>
    <xf numFmtId="0" fontId="2" fillId="2" borderId="0" xfId="0" applyFont="1" applyFill="1" applyAlignment="1" applyProtection="1">
      <alignment horizontal="left" vertical="center"/>
      <protection hidden="1"/>
    </xf>
    <xf numFmtId="0" fontId="3" fillId="2" borderId="0" xfId="0" applyFont="1" applyFill="1" applyAlignment="1" applyProtection="1">
      <alignment horizontal="left" vertical="center"/>
      <protection hidden="1"/>
    </xf>
    <xf numFmtId="0" fontId="3" fillId="2" borderId="0" xfId="0" applyFont="1" applyFill="1" applyBorder="1" applyProtection="1">
      <protection hidden="1"/>
    </xf>
    <xf numFmtId="0" fontId="3" fillId="2" borderId="0" xfId="0" applyFont="1" applyFill="1" applyBorder="1" applyAlignment="1" applyProtection="1">
      <alignment horizontal="center"/>
      <protection hidden="1"/>
    </xf>
    <xf numFmtId="0" fontId="3" fillId="2" borderId="0" xfId="0" applyFont="1" applyFill="1" applyBorder="1" applyAlignment="1" applyProtection="1">
      <alignment vertical="center"/>
      <protection hidden="1"/>
    </xf>
    <xf numFmtId="0" fontId="3" fillId="2" borderId="0" xfId="0" applyFont="1" applyFill="1" applyBorder="1" applyAlignment="1" applyProtection="1">
      <alignment horizontal="left" vertical="center" indent="1"/>
      <protection hidden="1"/>
    </xf>
    <xf numFmtId="0" fontId="57" fillId="2" borderId="18" xfId="0" applyFont="1" applyFill="1" applyBorder="1" applyAlignment="1" applyProtection="1">
      <protection hidden="1"/>
    </xf>
    <xf numFmtId="0" fontId="58" fillId="2" borderId="18" xfId="0" applyFont="1" applyFill="1" applyBorder="1" applyAlignment="1" applyProtection="1">
      <protection hidden="1"/>
    </xf>
    <xf numFmtId="0" fontId="60" fillId="2" borderId="7" xfId="0" applyFont="1" applyFill="1" applyBorder="1" applyAlignment="1" applyProtection="1">
      <alignment horizontal="left" vertical="center" indent="1"/>
      <protection hidden="1"/>
    </xf>
    <xf numFmtId="0" fontId="62" fillId="0" borderId="13" xfId="0" applyFont="1" applyFill="1" applyBorder="1" applyProtection="1">
      <protection hidden="1"/>
    </xf>
    <xf numFmtId="0" fontId="63" fillId="0" borderId="10" xfId="0" applyFont="1" applyFill="1" applyBorder="1" applyProtection="1">
      <protection hidden="1"/>
    </xf>
    <xf numFmtId="0" fontId="56" fillId="0" borderId="10" xfId="0" applyFont="1" applyFill="1" applyBorder="1" applyProtection="1">
      <protection hidden="1"/>
    </xf>
    <xf numFmtId="0" fontId="63" fillId="0" borderId="2" xfId="0" applyFont="1" applyFill="1" applyBorder="1" applyProtection="1">
      <protection hidden="1"/>
    </xf>
    <xf numFmtId="0" fontId="63" fillId="0" borderId="2" xfId="0" applyFont="1" applyFill="1" applyBorder="1" applyAlignment="1" applyProtection="1">
      <alignment vertical="center"/>
      <protection hidden="1"/>
    </xf>
    <xf numFmtId="0" fontId="63" fillId="0" borderId="2" xfId="0" applyFont="1" applyFill="1" applyBorder="1" applyAlignment="1" applyProtection="1">
      <alignment horizontal="left"/>
      <protection hidden="1"/>
    </xf>
    <xf numFmtId="0" fontId="64" fillId="0" borderId="2" xfId="0" applyFont="1" applyFill="1" applyBorder="1" applyProtection="1">
      <protection hidden="1"/>
    </xf>
    <xf numFmtId="0" fontId="63" fillId="0" borderId="6" xfId="0" applyFont="1" applyFill="1" applyBorder="1" applyProtection="1">
      <protection hidden="1"/>
    </xf>
    <xf numFmtId="0" fontId="56" fillId="2" borderId="0" xfId="0" applyFont="1" applyFill="1" applyProtection="1">
      <protection hidden="1"/>
    </xf>
    <xf numFmtId="0" fontId="56" fillId="0" borderId="0" xfId="0" applyFont="1" applyFill="1" applyAlignment="1" applyProtection="1">
      <alignment vertical="center"/>
      <protection hidden="1"/>
    </xf>
    <xf numFmtId="0" fontId="63" fillId="0" borderId="0" xfId="0" applyFont="1" applyBorder="1" applyAlignment="1" applyProtection="1">
      <alignment vertical="center"/>
      <protection hidden="1"/>
    </xf>
    <xf numFmtId="0" fontId="65" fillId="2" borderId="13" xfId="0" applyFont="1" applyFill="1" applyBorder="1" applyProtection="1">
      <protection hidden="1"/>
    </xf>
    <xf numFmtId="0" fontId="65" fillId="2" borderId="13" xfId="389" applyFont="1" applyFill="1" applyBorder="1" applyProtection="1">
      <protection hidden="1"/>
    </xf>
    <xf numFmtId="0" fontId="60" fillId="2" borderId="10" xfId="0" applyFont="1" applyFill="1" applyBorder="1" applyProtection="1">
      <protection hidden="1"/>
    </xf>
    <xf numFmtId="0" fontId="59" fillId="2" borderId="0" xfId="0" applyFont="1" applyFill="1" applyAlignment="1" applyProtection="1">
      <protection hidden="1"/>
    </xf>
    <xf numFmtId="0" fontId="67" fillId="2" borderId="13" xfId="0" applyFont="1" applyFill="1" applyBorder="1" applyAlignment="1" applyProtection="1">
      <protection hidden="1"/>
    </xf>
    <xf numFmtId="0" fontId="60" fillId="5" borderId="0" xfId="0" applyFont="1" applyFill="1" applyAlignment="1" applyProtection="1">
      <alignment vertical="center"/>
      <protection hidden="1"/>
    </xf>
    <xf numFmtId="0" fontId="68" fillId="2" borderId="13" xfId="0" applyFont="1" applyFill="1" applyBorder="1" applyProtection="1">
      <protection hidden="1"/>
    </xf>
    <xf numFmtId="0" fontId="68" fillId="2" borderId="13" xfId="0" applyFont="1" applyFill="1" applyBorder="1" applyAlignment="1" applyProtection="1">
      <alignment horizontal="center"/>
      <protection hidden="1"/>
    </xf>
    <xf numFmtId="0" fontId="67" fillId="2" borderId="13" xfId="0" applyFont="1" applyFill="1" applyBorder="1" applyProtection="1">
      <protection hidden="1"/>
    </xf>
    <xf numFmtId="0" fontId="67" fillId="2" borderId="13" xfId="0" applyFont="1" applyFill="1" applyBorder="1" applyAlignment="1" applyProtection="1">
      <alignment horizontal="center"/>
      <protection hidden="1"/>
    </xf>
    <xf numFmtId="0" fontId="67" fillId="2" borderId="13" xfId="0" applyFont="1" applyFill="1" applyBorder="1" applyAlignment="1" applyProtection="1">
      <alignment horizontal="center" shrinkToFit="1"/>
      <protection hidden="1"/>
    </xf>
    <xf numFmtId="0" fontId="67" fillId="2" borderId="22" xfId="0" applyFont="1" applyFill="1" applyBorder="1" applyProtection="1">
      <protection hidden="1"/>
    </xf>
    <xf numFmtId="0" fontId="63" fillId="0" borderId="0" xfId="0" applyFont="1" applyFill="1" applyBorder="1" applyAlignment="1" applyProtection="1">
      <alignment vertical="center"/>
      <protection hidden="1"/>
    </xf>
    <xf numFmtId="0" fontId="63" fillId="0" borderId="0" xfId="0" applyFont="1" applyFill="1" applyBorder="1" applyProtection="1">
      <protection hidden="1"/>
    </xf>
    <xf numFmtId="0" fontId="70" fillId="0"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25" fillId="2" borderId="0" xfId="0" applyFont="1" applyFill="1" applyProtection="1">
      <protection hidden="1"/>
    </xf>
    <xf numFmtId="0" fontId="71" fillId="2" borderId="0" xfId="0" applyFont="1" applyFill="1" applyProtection="1">
      <protection hidden="1"/>
    </xf>
    <xf numFmtId="0" fontId="71" fillId="2" borderId="13" xfId="0" applyFont="1" applyFill="1" applyBorder="1" applyProtection="1">
      <protection hidden="1"/>
    </xf>
    <xf numFmtId="0" fontId="72" fillId="2" borderId="0" xfId="0" applyFont="1" applyFill="1" applyBorder="1" applyProtection="1">
      <protection hidden="1"/>
    </xf>
    <xf numFmtId="0" fontId="72" fillId="2" borderId="0" xfId="0" applyFont="1" applyFill="1" applyBorder="1" applyAlignment="1" applyProtection="1">
      <alignment vertical="center"/>
      <protection hidden="1"/>
    </xf>
    <xf numFmtId="1" fontId="3" fillId="9" borderId="112" xfId="0" applyNumberFormat="1" applyFont="1" applyFill="1" applyBorder="1" applyAlignment="1" applyProtection="1">
      <alignment horizontal="center" vertical="center"/>
      <protection hidden="1"/>
    </xf>
    <xf numFmtId="0" fontId="30" fillId="2" borderId="0" xfId="0" applyFont="1" applyFill="1" applyProtection="1">
      <protection hidden="1"/>
    </xf>
    <xf numFmtId="0" fontId="47" fillId="2" borderId="0" xfId="0" applyFont="1" applyFill="1" applyProtection="1">
      <protection hidden="1"/>
    </xf>
    <xf numFmtId="0" fontId="28" fillId="2" borderId="0" xfId="0" applyFont="1" applyFill="1" applyAlignment="1" applyProtection="1">
      <alignment vertical="center"/>
      <protection hidden="1"/>
    </xf>
    <xf numFmtId="0" fontId="23" fillId="2" borderId="0" xfId="0" applyFont="1" applyFill="1" applyAlignment="1" applyProtection="1">
      <alignment horizontal="left" vertical="center"/>
      <protection hidden="1"/>
    </xf>
    <xf numFmtId="0" fontId="27" fillId="8" borderId="43" xfId="461" applyBorder="1" applyAlignment="1" applyProtection="1">
      <alignment horizontal="left" vertical="center" wrapText="1"/>
      <protection hidden="1"/>
    </xf>
    <xf numFmtId="0" fontId="2" fillId="2" borderId="0" xfId="0" applyFont="1" applyFill="1" applyAlignment="1" applyProtection="1">
      <alignment horizontal="left" vertical="center"/>
      <protection hidden="1"/>
    </xf>
    <xf numFmtId="0" fontId="3" fillId="2" borderId="0" xfId="0" applyFont="1" applyFill="1" applyAlignment="1" applyProtection="1">
      <alignment horizontal="left" vertical="center"/>
      <protection hidden="1"/>
    </xf>
    <xf numFmtId="0" fontId="3" fillId="2" borderId="0" xfId="0" applyFont="1" applyFill="1" applyAlignment="1" applyProtection="1">
      <alignment vertical="center" wrapText="1"/>
      <protection hidden="1"/>
    </xf>
    <xf numFmtId="0" fontId="59" fillId="2" borderId="0" xfId="0" applyFont="1" applyFill="1" applyAlignment="1" applyProtection="1">
      <alignment horizontal="left"/>
      <protection hidden="1"/>
    </xf>
    <xf numFmtId="0" fontId="7" fillId="2" borderId="0" xfId="0" applyFont="1" applyFill="1" applyAlignment="1" applyProtection="1">
      <alignment horizontal="left"/>
      <protection hidden="1"/>
    </xf>
    <xf numFmtId="0" fontId="3" fillId="2" borderId="0" xfId="0" applyFont="1" applyFill="1" applyAlignment="1" applyProtection="1">
      <alignment vertical="top" wrapText="1"/>
      <protection hidden="1"/>
    </xf>
    <xf numFmtId="0" fontId="3" fillId="2" borderId="0" xfId="0" applyFont="1" applyFill="1" applyAlignment="1" applyProtection="1">
      <alignment horizontal="left" vertical="top" wrapText="1"/>
      <protection hidden="1"/>
    </xf>
    <xf numFmtId="166" fontId="3" fillId="12" borderId="94" xfId="0" applyNumberFormat="1" applyFont="1" applyFill="1" applyBorder="1" applyAlignment="1" applyProtection="1">
      <alignment horizontal="right" vertical="center"/>
      <protection hidden="1"/>
    </xf>
    <xf numFmtId="166" fontId="3" fillId="12" borderId="95" xfId="0" applyNumberFormat="1" applyFont="1" applyFill="1" applyBorder="1" applyAlignment="1" applyProtection="1">
      <alignment horizontal="right" vertical="center"/>
      <protection hidden="1"/>
    </xf>
    <xf numFmtId="171" fontId="3" fillId="12" borderId="94" xfId="0" applyNumberFormat="1" applyFont="1" applyFill="1" applyBorder="1" applyAlignment="1" applyProtection="1">
      <alignment horizontal="right" vertical="center"/>
      <protection hidden="1"/>
    </xf>
    <xf numFmtId="171" fontId="3" fillId="12" borderId="95" xfId="0" applyNumberFormat="1" applyFont="1" applyFill="1" applyBorder="1" applyAlignment="1" applyProtection="1">
      <alignment horizontal="right" vertical="center"/>
      <protection hidden="1"/>
    </xf>
    <xf numFmtId="0" fontId="3" fillId="12" borderId="0" xfId="0" applyFont="1" applyFill="1" applyBorder="1" applyAlignment="1" applyProtection="1">
      <alignment horizontal="left" vertical="top" wrapText="1"/>
      <protection locked="0"/>
    </xf>
    <xf numFmtId="0" fontId="61" fillId="8" borderId="61" xfId="461" applyFont="1" applyBorder="1" applyAlignment="1" applyProtection="1">
      <alignment horizontal="center" vertical="center"/>
      <protection hidden="1"/>
    </xf>
    <xf numFmtId="0" fontId="34" fillId="8" borderId="62" xfId="461" quotePrefix="1" applyFont="1" applyBorder="1" applyAlignment="1" applyProtection="1">
      <alignment horizontal="center" vertical="center"/>
      <protection hidden="1"/>
    </xf>
    <xf numFmtId="0" fontId="34" fillId="8" borderId="63" xfId="461" quotePrefix="1" applyFont="1" applyBorder="1" applyAlignment="1" applyProtection="1">
      <alignment horizontal="center" vertical="center"/>
      <protection hidden="1"/>
    </xf>
    <xf numFmtId="164" fontId="3" fillId="12" borderId="25" xfId="0" applyNumberFormat="1" applyFont="1" applyFill="1" applyBorder="1" applyAlignment="1" applyProtection="1">
      <alignment horizontal="center" vertical="center"/>
      <protection locked="0"/>
    </xf>
    <xf numFmtId="166" fontId="3" fillId="12" borderId="33" xfId="0" applyNumberFormat="1" applyFont="1" applyFill="1" applyBorder="1" applyAlignment="1" applyProtection="1">
      <alignment vertical="center"/>
      <protection locked="0"/>
    </xf>
    <xf numFmtId="166" fontId="3" fillId="12" borderId="24" xfId="0" applyNumberFormat="1" applyFont="1" applyFill="1" applyBorder="1" applyAlignment="1" applyProtection="1">
      <alignment vertical="center"/>
      <protection locked="0"/>
    </xf>
    <xf numFmtId="0" fontId="3" fillId="12" borderId="60" xfId="0" applyFont="1" applyFill="1" applyBorder="1" applyAlignment="1" applyProtection="1">
      <alignment horizontal="left" vertical="center"/>
      <protection locked="0"/>
    </xf>
    <xf numFmtId="0" fontId="3" fillId="12" borderId="25" xfId="0" applyFont="1" applyFill="1" applyBorder="1" applyAlignment="1" applyProtection="1">
      <alignment horizontal="left" vertical="center"/>
      <protection locked="0"/>
    </xf>
    <xf numFmtId="0" fontId="3" fillId="2" borderId="33" xfId="0" applyFont="1" applyFill="1" applyBorder="1" applyAlignment="1" applyProtection="1">
      <alignment horizontal="left" vertical="center"/>
      <protection hidden="1"/>
    </xf>
    <xf numFmtId="0" fontId="3" fillId="2" borderId="24" xfId="0" applyFont="1" applyFill="1" applyBorder="1" applyAlignment="1" applyProtection="1">
      <alignment horizontal="left" vertical="center"/>
      <protection hidden="1"/>
    </xf>
    <xf numFmtId="0" fontId="3" fillId="2" borderId="32" xfId="0" applyFont="1" applyFill="1" applyBorder="1" applyAlignment="1" applyProtection="1">
      <alignment horizontal="left" vertical="center"/>
      <protection hidden="1"/>
    </xf>
    <xf numFmtId="0" fontId="3" fillId="2" borderId="33" xfId="0" applyFont="1" applyFill="1" applyBorder="1" applyAlignment="1" applyProtection="1">
      <alignment horizontal="left" vertical="center" wrapText="1"/>
      <protection hidden="1"/>
    </xf>
    <xf numFmtId="0" fontId="3" fillId="2" borderId="24" xfId="0" applyFont="1" applyFill="1" applyBorder="1" applyAlignment="1" applyProtection="1">
      <alignment horizontal="left" vertical="center" wrapText="1"/>
      <protection hidden="1"/>
    </xf>
    <xf numFmtId="0" fontId="3" fillId="2" borderId="32" xfId="0" applyFont="1" applyFill="1" applyBorder="1" applyAlignment="1" applyProtection="1">
      <alignment horizontal="left" vertical="center" wrapText="1"/>
      <protection hidden="1"/>
    </xf>
    <xf numFmtId="0" fontId="3" fillId="12" borderId="33" xfId="0" applyFont="1" applyFill="1" applyBorder="1" applyAlignment="1" applyProtection="1">
      <alignment horizontal="left" vertical="center"/>
      <protection locked="0"/>
    </xf>
    <xf numFmtId="0" fontId="3" fillId="12" borderId="24" xfId="0" applyFont="1" applyFill="1" applyBorder="1" applyAlignment="1" applyProtection="1">
      <alignment horizontal="left" vertical="center"/>
      <protection locked="0"/>
    </xf>
    <xf numFmtId="0" fontId="3" fillId="12" borderId="32" xfId="0" applyFont="1" applyFill="1" applyBorder="1" applyAlignment="1" applyProtection="1">
      <alignment horizontal="left" vertical="center"/>
      <protection locked="0"/>
    </xf>
    <xf numFmtId="0" fontId="3" fillId="2" borderId="26" xfId="0" applyFont="1" applyFill="1" applyBorder="1" applyProtection="1">
      <protection hidden="1"/>
    </xf>
    <xf numFmtId="0" fontId="3" fillId="2" borderId="0" xfId="0" applyFont="1" applyFill="1" applyBorder="1" applyProtection="1">
      <protection hidden="1"/>
    </xf>
    <xf numFmtId="0" fontId="3" fillId="2" borderId="24" xfId="0" applyFont="1" applyFill="1" applyBorder="1" applyProtection="1">
      <protection hidden="1"/>
    </xf>
    <xf numFmtId="0" fontId="3" fillId="2" borderId="24" xfId="0" applyFont="1" applyFill="1" applyBorder="1" applyAlignment="1" applyProtection="1">
      <alignment horizontal="left"/>
      <protection hidden="1"/>
    </xf>
    <xf numFmtId="166" fontId="3" fillId="12" borderId="60" xfId="0" applyNumberFormat="1" applyFont="1" applyFill="1" applyBorder="1" applyAlignment="1" applyProtection="1">
      <alignment horizontal="left" vertical="center"/>
      <protection locked="0"/>
    </xf>
    <xf numFmtId="166" fontId="3" fillId="12" borderId="25" xfId="0" applyNumberFormat="1"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hidden="1"/>
    </xf>
    <xf numFmtId="1" fontId="3" fillId="12" borderId="33" xfId="0" applyNumberFormat="1" applyFont="1" applyFill="1" applyBorder="1" applyAlignment="1" applyProtection="1">
      <alignment horizontal="left" vertical="center"/>
      <protection locked="0"/>
    </xf>
    <xf numFmtId="1" fontId="3" fillId="12" borderId="24" xfId="0" applyNumberFormat="1" applyFont="1" applyFill="1" applyBorder="1" applyAlignment="1" applyProtection="1">
      <alignment horizontal="left" vertical="center"/>
      <protection locked="0"/>
    </xf>
    <xf numFmtId="1" fontId="3" fillId="12" borderId="32" xfId="0" applyNumberFormat="1" applyFont="1" applyFill="1" applyBorder="1" applyAlignment="1" applyProtection="1">
      <alignment horizontal="left" vertical="center"/>
      <protection locked="0"/>
    </xf>
    <xf numFmtId="0" fontId="18" fillId="2" borderId="0" xfId="0" applyFont="1" applyFill="1" applyBorder="1" applyAlignment="1" applyProtection="1">
      <alignment vertical="center" wrapText="1"/>
      <protection hidden="1"/>
    </xf>
    <xf numFmtId="0" fontId="0" fillId="0" borderId="0" xfId="0" applyAlignment="1"/>
    <xf numFmtId="0" fontId="2" fillId="2" borderId="13" xfId="0" applyNumberFormat="1" applyFont="1" applyFill="1" applyBorder="1" applyAlignment="1" applyProtection="1">
      <protection hidden="1"/>
    </xf>
    <xf numFmtId="0" fontId="0" fillId="0" borderId="13" xfId="0" applyBorder="1" applyAlignment="1" applyProtection="1">
      <protection hidden="1"/>
    </xf>
    <xf numFmtId="0" fontId="59" fillId="2" borderId="0" xfId="0" applyFont="1" applyFill="1" applyAlignment="1" applyProtection="1">
      <protection hidden="1"/>
    </xf>
    <xf numFmtId="0" fontId="7" fillId="2" borderId="0" xfId="0" applyFont="1" applyFill="1" applyAlignment="1" applyProtection="1">
      <protection hidden="1"/>
    </xf>
    <xf numFmtId="167" fontId="3" fillId="12" borderId="33" xfId="0" applyNumberFormat="1" applyFont="1" applyFill="1" applyBorder="1" applyAlignment="1" applyProtection="1">
      <alignment horizontal="left" vertical="center"/>
      <protection locked="0"/>
    </xf>
    <xf numFmtId="167" fontId="3" fillId="12" borderId="32" xfId="0" applyNumberFormat="1"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protection hidden="1"/>
    </xf>
    <xf numFmtId="166" fontId="3" fillId="12" borderId="33" xfId="0" applyNumberFormat="1" applyFont="1" applyFill="1" applyBorder="1" applyAlignment="1" applyProtection="1">
      <alignment horizontal="left" vertical="center"/>
      <protection locked="0"/>
    </xf>
    <xf numFmtId="166" fontId="3" fillId="12" borderId="24" xfId="0" applyNumberFormat="1" applyFont="1" applyFill="1" applyBorder="1" applyAlignment="1" applyProtection="1">
      <alignment horizontal="left" vertical="center"/>
      <protection locked="0"/>
    </xf>
    <xf numFmtId="0" fontId="27" fillId="8" borderId="44" xfId="461" applyBorder="1" applyAlignment="1" applyProtection="1">
      <alignment horizontal="center" vertical="center" wrapText="1"/>
      <protection hidden="1"/>
    </xf>
    <xf numFmtId="0" fontId="27" fillId="8" borderId="45" xfId="461" applyBorder="1" applyAlignment="1" applyProtection="1">
      <alignment horizontal="center" vertical="center" wrapText="1"/>
      <protection hidden="1"/>
    </xf>
    <xf numFmtId="0" fontId="27" fillId="8" borderId="46" xfId="461" applyBorder="1" applyAlignment="1" applyProtection="1">
      <alignment horizontal="center" vertical="center" wrapText="1"/>
      <protection hidden="1"/>
    </xf>
    <xf numFmtId="0" fontId="27" fillId="8" borderId="47" xfId="461" applyBorder="1" applyAlignment="1" applyProtection="1">
      <alignment horizontal="center" vertical="center" wrapText="1"/>
      <protection hidden="1"/>
    </xf>
    <xf numFmtId="0" fontId="27" fillId="8" borderId="48" xfId="461" applyBorder="1" applyAlignment="1" applyProtection="1">
      <alignment horizontal="center" vertical="center" wrapText="1"/>
      <protection hidden="1"/>
    </xf>
    <xf numFmtId="0" fontId="27" fillId="8" borderId="49" xfId="461" applyBorder="1" applyAlignment="1" applyProtection="1">
      <alignment horizontal="center" vertical="center" wrapText="1"/>
      <protection hidden="1"/>
    </xf>
    <xf numFmtId="0" fontId="3" fillId="9" borderId="1" xfId="0" applyNumberFormat="1" applyFont="1" applyFill="1" applyBorder="1" applyAlignment="1" applyProtection="1">
      <alignment horizontal="left" vertical="center"/>
      <protection hidden="1"/>
    </xf>
    <xf numFmtId="0" fontId="3" fillId="9" borderId="2" xfId="0" applyNumberFormat="1" applyFont="1" applyFill="1" applyBorder="1" applyAlignment="1" applyProtection="1">
      <alignment horizontal="left" vertical="center"/>
      <protection hidden="1"/>
    </xf>
    <xf numFmtId="0" fontId="3" fillId="9" borderId="3" xfId="0" applyNumberFormat="1" applyFont="1" applyFill="1" applyBorder="1" applyAlignment="1" applyProtection="1">
      <alignment horizontal="left" vertical="center"/>
      <protection hidden="1"/>
    </xf>
    <xf numFmtId="167" fontId="3" fillId="9" borderId="1" xfId="0" applyNumberFormat="1" applyFont="1" applyFill="1" applyBorder="1" applyAlignment="1" applyProtection="1">
      <alignment horizontal="left" vertical="center"/>
      <protection hidden="1"/>
    </xf>
    <xf numFmtId="167" fontId="3" fillId="9" borderId="2" xfId="0" applyNumberFormat="1" applyFont="1" applyFill="1" applyBorder="1" applyAlignment="1" applyProtection="1">
      <alignment horizontal="left" vertical="center"/>
      <protection hidden="1"/>
    </xf>
    <xf numFmtId="167" fontId="3" fillId="9" borderId="3" xfId="0" applyNumberFormat="1" applyFont="1" applyFill="1" applyBorder="1" applyAlignment="1" applyProtection="1">
      <alignment horizontal="left" vertical="center"/>
      <protection hidden="1"/>
    </xf>
    <xf numFmtId="0" fontId="0" fillId="2" borderId="0" xfId="0" applyFill="1" applyProtection="1">
      <protection hidden="1"/>
    </xf>
    <xf numFmtId="0" fontId="3" fillId="2" borderId="0" xfId="0" applyFont="1" applyFill="1" applyBorder="1" applyAlignment="1" applyProtection="1">
      <alignment horizontal="left" vertical="center"/>
      <protection hidden="1"/>
    </xf>
    <xf numFmtId="0" fontId="3" fillId="2" borderId="8" xfId="0" applyFont="1" applyFill="1" applyBorder="1" applyAlignment="1" applyProtection="1">
      <alignment horizontal="left" vertical="center"/>
      <protection hidden="1"/>
    </xf>
    <xf numFmtId="0" fontId="66" fillId="14" borderId="61" xfId="0" applyFont="1" applyFill="1" applyBorder="1" applyAlignment="1" applyProtection="1">
      <alignment horizontal="center" vertical="center"/>
      <protection hidden="1"/>
    </xf>
    <xf numFmtId="0" fontId="35" fillId="14" borderId="62" xfId="0" applyFont="1" applyFill="1" applyBorder="1" applyAlignment="1" applyProtection="1">
      <alignment horizontal="center" vertical="center"/>
      <protection hidden="1"/>
    </xf>
    <xf numFmtId="0" fontId="35" fillId="14" borderId="63" xfId="0" applyFont="1" applyFill="1" applyBorder="1" applyAlignment="1" applyProtection="1">
      <alignment horizontal="center" vertical="center"/>
      <protection hidden="1"/>
    </xf>
    <xf numFmtId="0" fontId="27" fillId="8" borderId="44" xfId="461" applyBorder="1" applyAlignment="1" applyProtection="1">
      <alignment vertical="center" wrapText="1"/>
      <protection hidden="1"/>
    </xf>
    <xf numFmtId="0" fontId="27" fillId="8" borderId="45" xfId="461" applyBorder="1" applyAlignment="1" applyProtection="1">
      <alignment vertical="center" wrapText="1"/>
      <protection hidden="1"/>
    </xf>
    <xf numFmtId="0" fontId="27" fillId="8" borderId="46" xfId="461" applyBorder="1" applyAlignment="1" applyProtection="1">
      <alignment vertical="center" wrapText="1"/>
      <protection hidden="1"/>
    </xf>
    <xf numFmtId="0" fontId="27" fillId="8" borderId="58" xfId="461" applyBorder="1" applyAlignment="1" applyProtection="1">
      <alignment vertical="center" wrapText="1"/>
      <protection hidden="1"/>
    </xf>
    <xf numFmtId="0" fontId="27" fillId="8" borderId="0" xfId="461" applyBorder="1" applyAlignment="1" applyProtection="1">
      <alignment vertical="center" wrapText="1"/>
      <protection hidden="1"/>
    </xf>
    <xf numFmtId="0" fontId="27" fillId="8" borderId="59" xfId="461" applyBorder="1" applyAlignment="1" applyProtection="1">
      <alignment vertical="center" wrapText="1"/>
      <protection hidden="1"/>
    </xf>
    <xf numFmtId="0" fontId="27" fillId="8" borderId="47" xfId="461" applyBorder="1" applyAlignment="1" applyProtection="1">
      <alignment vertical="center" wrapText="1"/>
      <protection hidden="1"/>
    </xf>
    <xf numFmtId="0" fontId="27" fillId="8" borderId="48" xfId="461" applyBorder="1" applyAlignment="1" applyProtection="1">
      <alignment vertical="center" wrapText="1"/>
      <protection hidden="1"/>
    </xf>
    <xf numFmtId="0" fontId="27" fillId="8" borderId="49" xfId="461" applyBorder="1" applyAlignment="1" applyProtection="1">
      <alignment vertical="center" wrapText="1"/>
      <protection hidden="1"/>
    </xf>
    <xf numFmtId="164" fontId="3" fillId="9" borderId="1" xfId="0" applyNumberFormat="1" applyFont="1" applyFill="1" applyBorder="1" applyAlignment="1" applyProtection="1">
      <alignment horizontal="left" vertical="center"/>
      <protection hidden="1"/>
    </xf>
    <xf numFmtId="164" fontId="3" fillId="9" borderId="2" xfId="0" applyNumberFormat="1" applyFont="1" applyFill="1" applyBorder="1" applyAlignment="1" applyProtection="1">
      <alignment horizontal="left" vertical="center"/>
      <protection hidden="1"/>
    </xf>
    <xf numFmtId="164" fontId="3" fillId="9" borderId="3" xfId="0" applyNumberFormat="1" applyFont="1" applyFill="1" applyBorder="1" applyAlignment="1" applyProtection="1">
      <alignment horizontal="left" vertical="center"/>
      <protection hidden="1"/>
    </xf>
    <xf numFmtId="0" fontId="9" fillId="0" borderId="10" xfId="0" applyFont="1" applyFill="1" applyBorder="1" applyAlignment="1" applyProtection="1">
      <alignment horizontal="center"/>
      <protection hidden="1"/>
    </xf>
    <xf numFmtId="0" fontId="0" fillId="2" borderId="0" xfId="0" applyFont="1" applyFill="1" applyBorder="1" applyAlignment="1" applyProtection="1">
      <alignment horizontal="left" vertical="center"/>
      <protection hidden="1"/>
    </xf>
    <xf numFmtId="0" fontId="2" fillId="2" borderId="0" xfId="0" applyFont="1" applyFill="1" applyBorder="1" applyAlignment="1" applyProtection="1">
      <alignment horizontal="center"/>
      <protection hidden="1"/>
    </xf>
    <xf numFmtId="0" fontId="2" fillId="2" borderId="0" xfId="0" applyFont="1" applyFill="1" applyBorder="1" applyAlignment="1" applyProtection="1">
      <alignment horizontal="center" wrapText="1"/>
      <protection hidden="1"/>
    </xf>
    <xf numFmtId="0" fontId="2" fillId="2" borderId="13" xfId="0" applyFont="1" applyFill="1" applyBorder="1" applyAlignment="1" applyProtection="1">
      <alignment horizontal="center" wrapText="1"/>
      <protection hidden="1"/>
    </xf>
    <xf numFmtId="0" fontId="3" fillId="11" borderId="0" xfId="0" applyFont="1" applyFill="1" applyBorder="1" applyAlignment="1" applyProtection="1">
      <alignment horizontal="center" wrapText="1"/>
      <protection hidden="1"/>
    </xf>
    <xf numFmtId="0" fontId="3" fillId="12" borderId="26" xfId="0" applyFont="1" applyFill="1" applyBorder="1" applyAlignment="1" applyProtection="1">
      <alignment horizontal="left" vertical="top" wrapText="1"/>
      <protection locked="0"/>
    </xf>
    <xf numFmtId="0" fontId="3" fillId="12" borderId="25" xfId="0" applyFont="1" applyFill="1" applyBorder="1" applyAlignment="1" applyProtection="1">
      <alignment horizontal="left" vertical="top" wrapText="1"/>
      <protection locked="0"/>
    </xf>
    <xf numFmtId="0" fontId="2" fillId="2" borderId="84" xfId="0" applyFont="1" applyFill="1" applyBorder="1" applyAlignment="1" applyProtection="1">
      <alignment horizontal="center"/>
      <protection hidden="1"/>
    </xf>
    <xf numFmtId="0" fontId="27" fillId="8" borderId="61" xfId="461" applyBorder="1" applyAlignment="1" applyProtection="1">
      <alignment horizontal="left" vertical="center" wrapText="1"/>
      <protection hidden="1"/>
    </xf>
    <xf numFmtId="0" fontId="27" fillId="8" borderId="62" xfId="461" applyBorder="1" applyAlignment="1" applyProtection="1">
      <alignment horizontal="left" vertical="center" wrapText="1"/>
      <protection hidden="1"/>
    </xf>
    <xf numFmtId="0" fontId="27" fillId="8" borderId="63" xfId="461" applyBorder="1" applyAlignment="1" applyProtection="1">
      <alignment horizontal="left" vertical="center" wrapText="1"/>
      <protection hidden="1"/>
    </xf>
    <xf numFmtId="0" fontId="38" fillId="2" borderId="0" xfId="461" applyFont="1" applyFill="1" applyBorder="1" applyAlignment="1" applyProtection="1">
      <alignment horizontal="center" vertical="center" wrapText="1"/>
      <protection hidden="1"/>
    </xf>
    <xf numFmtId="0" fontId="50" fillId="12" borderId="99" xfId="461" applyFont="1" applyFill="1" applyBorder="1" applyAlignment="1" applyProtection="1">
      <alignment horizontal="center" vertical="center"/>
      <protection locked="0" hidden="1"/>
    </xf>
    <xf numFmtId="0" fontId="50" fillId="12" borderId="100" xfId="461" applyFont="1" applyFill="1" applyBorder="1" applyAlignment="1" applyProtection="1">
      <alignment horizontal="center" vertical="center"/>
      <protection locked="0" hidden="1"/>
    </xf>
    <xf numFmtId="0" fontId="2" fillId="2" borderId="0" xfId="0" applyFont="1" applyFill="1" applyBorder="1" applyAlignment="1" applyProtection="1">
      <alignment horizontal="left"/>
      <protection hidden="1"/>
    </xf>
    <xf numFmtId="0" fontId="29" fillId="2" borderId="0" xfId="0" applyFont="1" applyFill="1" applyBorder="1" applyAlignment="1" applyProtection="1">
      <alignment horizontal="center" vertical="center"/>
      <protection hidden="1"/>
    </xf>
    <xf numFmtId="0" fontId="27" fillId="8" borderId="44" xfId="461" applyBorder="1" applyAlignment="1" applyProtection="1">
      <alignment horizontal="left" vertical="center" wrapText="1"/>
      <protection hidden="1"/>
    </xf>
    <xf numFmtId="0" fontId="27" fillId="8" borderId="45" xfId="461" applyBorder="1" applyAlignment="1" applyProtection="1">
      <alignment horizontal="left" vertical="center" wrapText="1"/>
      <protection hidden="1"/>
    </xf>
    <xf numFmtId="0" fontId="27" fillId="8" borderId="46" xfId="461" applyBorder="1" applyAlignment="1" applyProtection="1">
      <alignment horizontal="left" vertical="center" wrapText="1"/>
      <protection hidden="1"/>
    </xf>
    <xf numFmtId="0" fontId="27" fillId="8" borderId="47" xfId="461" applyBorder="1" applyAlignment="1" applyProtection="1">
      <alignment horizontal="left" vertical="center" wrapText="1"/>
      <protection hidden="1"/>
    </xf>
    <xf numFmtId="0" fontId="27" fillId="8" borderId="48" xfId="461" applyBorder="1" applyAlignment="1" applyProtection="1">
      <alignment horizontal="left" vertical="center" wrapText="1"/>
      <protection hidden="1"/>
    </xf>
    <xf numFmtId="0" fontId="27" fillId="8" borderId="49" xfId="461" applyBorder="1" applyAlignment="1" applyProtection="1">
      <alignment horizontal="left" vertical="center" wrapText="1"/>
      <protection hidden="1"/>
    </xf>
    <xf numFmtId="0" fontId="3" fillId="2" borderId="0" xfId="0" applyFont="1" applyFill="1" applyBorder="1" applyAlignment="1" applyProtection="1">
      <alignment vertical="center" shrinkToFit="1"/>
      <protection hidden="1"/>
    </xf>
    <xf numFmtId="0" fontId="3" fillId="2" borderId="8" xfId="0" applyFont="1" applyFill="1" applyBorder="1" applyAlignment="1" applyProtection="1">
      <alignment vertical="center" shrinkToFit="1"/>
      <protection hidden="1"/>
    </xf>
    <xf numFmtId="0" fontId="3" fillId="2" borderId="0" xfId="0" applyFont="1" applyFill="1" applyBorder="1" applyAlignment="1" applyProtection="1">
      <alignment horizontal="left" vertical="center" indent="1"/>
      <protection hidden="1"/>
    </xf>
    <xf numFmtId="0" fontId="3" fillId="9" borderId="1" xfId="0" applyFont="1" applyFill="1" applyBorder="1" applyAlignment="1" applyProtection="1">
      <alignment horizontal="left" vertical="center"/>
      <protection hidden="1"/>
    </xf>
    <xf numFmtId="0" fontId="3" fillId="9" borderId="2" xfId="0" applyFont="1" applyFill="1" applyBorder="1" applyAlignment="1" applyProtection="1">
      <alignment horizontal="left" vertical="center"/>
      <protection hidden="1"/>
    </xf>
    <xf numFmtId="0" fontId="3" fillId="9" borderId="3" xfId="0" applyFont="1" applyFill="1" applyBorder="1" applyAlignment="1" applyProtection="1">
      <alignment horizontal="left" vertical="center"/>
      <protection hidden="1"/>
    </xf>
    <xf numFmtId="164" fontId="3" fillId="9" borderId="64" xfId="0" applyNumberFormat="1" applyFont="1" applyFill="1" applyBorder="1" applyAlignment="1" applyProtection="1">
      <alignment horizontal="left" vertical="center"/>
      <protection hidden="1"/>
    </xf>
    <xf numFmtId="0" fontId="3" fillId="2" borderId="0" xfId="0" applyFont="1" applyFill="1" applyBorder="1" applyAlignment="1" applyProtection="1">
      <alignment vertical="center"/>
      <protection hidden="1"/>
    </xf>
    <xf numFmtId="171" fontId="3" fillId="9" borderId="1" xfId="0" applyNumberFormat="1" applyFont="1" applyFill="1" applyBorder="1" applyAlignment="1" applyProtection="1">
      <alignment horizontal="left" vertical="center"/>
      <protection hidden="1"/>
    </xf>
    <xf numFmtId="171" fontId="3" fillId="9" borderId="2" xfId="0" applyNumberFormat="1" applyFont="1" applyFill="1" applyBorder="1" applyAlignment="1" applyProtection="1">
      <alignment horizontal="left" vertical="center"/>
      <protection hidden="1"/>
    </xf>
    <xf numFmtId="171" fontId="3" fillId="9" borderId="3" xfId="0" applyNumberFormat="1" applyFont="1" applyFill="1" applyBorder="1" applyAlignment="1" applyProtection="1">
      <alignment horizontal="left" vertical="center"/>
      <protection hidden="1"/>
    </xf>
    <xf numFmtId="0" fontId="24" fillId="2" borderId="0" xfId="389" applyFill="1" applyBorder="1" applyAlignment="1" applyProtection="1">
      <alignment horizontal="left" vertical="center"/>
      <protection hidden="1"/>
    </xf>
    <xf numFmtId="0" fontId="2" fillId="2" borderId="13" xfId="0" applyFont="1" applyFill="1" applyBorder="1" applyAlignment="1" applyProtection="1">
      <alignment horizontal="center"/>
      <protection hidden="1"/>
    </xf>
    <xf numFmtId="0" fontId="46" fillId="2" borderId="10" xfId="0" applyFont="1" applyFill="1" applyBorder="1" applyAlignment="1" applyProtection="1">
      <alignment horizontal="center"/>
      <protection hidden="1"/>
    </xf>
    <xf numFmtId="0" fontId="68" fillId="2" borderId="13" xfId="0" applyFont="1" applyFill="1" applyBorder="1" applyAlignment="1" applyProtection="1">
      <alignment horizontal="right"/>
      <protection hidden="1"/>
    </xf>
    <xf numFmtId="0" fontId="46" fillId="2" borderId="13" xfId="0" applyFont="1" applyFill="1" applyBorder="1" applyAlignment="1" applyProtection="1">
      <alignment horizontal="right"/>
      <protection hidden="1"/>
    </xf>
    <xf numFmtId="0" fontId="68" fillId="2" borderId="13" xfId="0" applyFont="1" applyFill="1" applyBorder="1" applyAlignment="1" applyProtection="1">
      <alignment horizontal="center"/>
      <protection hidden="1"/>
    </xf>
    <xf numFmtId="0" fontId="46" fillId="2" borderId="13" xfId="0" applyFont="1" applyFill="1" applyBorder="1" applyAlignment="1" applyProtection="1">
      <alignment horizontal="center"/>
      <protection hidden="1"/>
    </xf>
    <xf numFmtId="0" fontId="0" fillId="2" borderId="0" xfId="0" applyFont="1" applyFill="1" applyBorder="1" applyAlignment="1" applyProtection="1">
      <alignment horizontal="center" vertical="center"/>
      <protection hidden="1"/>
    </xf>
    <xf numFmtId="1" fontId="0" fillId="9" borderId="55" xfId="0" applyNumberFormat="1" applyFont="1" applyFill="1" applyBorder="1" applyAlignment="1" applyProtection="1">
      <alignment horizontal="center" vertical="center"/>
      <protection hidden="1"/>
    </xf>
    <xf numFmtId="0" fontId="3" fillId="12" borderId="91" xfId="0" applyFont="1" applyFill="1" applyBorder="1" applyAlignment="1" applyProtection="1">
      <alignment horizontal="center" vertical="center"/>
      <protection locked="0" hidden="1"/>
    </xf>
    <xf numFmtId="0" fontId="3" fillId="2" borderId="10" xfId="0" applyFont="1" applyFill="1" applyBorder="1" applyAlignment="1" applyProtection="1">
      <alignment horizontal="center"/>
      <protection hidden="1"/>
    </xf>
    <xf numFmtId="0" fontId="67" fillId="2" borderId="13" xfId="0" applyFont="1" applyFill="1" applyBorder="1" applyAlignment="1" applyProtection="1">
      <alignment horizontal="center"/>
      <protection hidden="1"/>
    </xf>
    <xf numFmtId="0" fontId="19" fillId="2" borderId="13" xfId="0" applyFont="1" applyFill="1" applyBorder="1" applyAlignment="1" applyProtection="1">
      <alignment horizontal="center"/>
      <protection hidden="1"/>
    </xf>
    <xf numFmtId="0" fontId="3" fillId="12" borderId="87" xfId="0" applyFont="1" applyFill="1" applyBorder="1" applyAlignment="1" applyProtection="1">
      <alignment horizontal="center" vertical="center"/>
      <protection locked="0" hidden="1"/>
    </xf>
    <xf numFmtId="0" fontId="3" fillId="12" borderId="14" xfId="0" applyFont="1" applyFill="1" applyBorder="1" applyAlignment="1" applyProtection="1">
      <alignment horizontal="center" vertical="center"/>
      <protection locked="0" hidden="1"/>
    </xf>
    <xf numFmtId="0" fontId="3" fillId="12" borderId="86" xfId="0" applyFont="1" applyFill="1" applyBorder="1" applyAlignment="1" applyProtection="1">
      <alignment horizontal="center" vertical="center"/>
      <protection locked="0" hidden="1"/>
    </xf>
    <xf numFmtId="0" fontId="2" fillId="9" borderId="1" xfId="0" applyFont="1" applyFill="1" applyBorder="1" applyAlignment="1" applyProtection="1">
      <alignment horizontal="center" vertical="center"/>
      <protection hidden="1"/>
    </xf>
    <xf numFmtId="0" fontId="2" fillId="9" borderId="2" xfId="0" applyFont="1" applyFill="1" applyBorder="1" applyAlignment="1" applyProtection="1">
      <alignment horizontal="center" vertical="center"/>
      <protection hidden="1"/>
    </xf>
    <xf numFmtId="0" fontId="2" fillId="9" borderId="3" xfId="0" applyFont="1" applyFill="1" applyBorder="1" applyAlignment="1" applyProtection="1">
      <alignment horizontal="center" vertical="center"/>
      <protection hidden="1"/>
    </xf>
    <xf numFmtId="0" fontId="3" fillId="12" borderId="90" xfId="0" applyFont="1" applyFill="1" applyBorder="1" applyAlignment="1" applyProtection="1">
      <alignment horizontal="center" vertical="center"/>
      <protection locked="0" hidden="1"/>
    </xf>
    <xf numFmtId="0" fontId="3" fillId="12" borderId="85" xfId="0" applyFont="1" applyFill="1" applyBorder="1" applyAlignment="1" applyProtection="1">
      <alignment horizontal="center" vertical="center"/>
      <protection locked="0" hidden="1"/>
    </xf>
    <xf numFmtId="0" fontId="3" fillId="12" borderId="89" xfId="0" applyFont="1" applyFill="1" applyBorder="1" applyAlignment="1" applyProtection="1">
      <alignment horizontal="center" vertical="center"/>
      <protection locked="0" hidden="1"/>
    </xf>
    <xf numFmtId="0" fontId="3" fillId="12" borderId="96" xfId="0" applyFont="1" applyFill="1" applyBorder="1" applyAlignment="1" applyProtection="1">
      <alignment horizontal="center" vertical="center"/>
      <protection locked="0" hidden="1"/>
    </xf>
    <xf numFmtId="0" fontId="3" fillId="12" borderId="97" xfId="0" applyFont="1" applyFill="1" applyBorder="1" applyAlignment="1" applyProtection="1">
      <alignment horizontal="center" vertical="center"/>
      <protection locked="0" hidden="1"/>
    </xf>
    <xf numFmtId="0" fontId="3" fillId="12" borderId="98" xfId="0" applyFont="1" applyFill="1" applyBorder="1" applyAlignment="1" applyProtection="1">
      <alignment horizontal="center" vertical="center"/>
      <protection locked="0" hidden="1"/>
    </xf>
    <xf numFmtId="0" fontId="2" fillId="2" borderId="10" xfId="0" applyFont="1" applyFill="1" applyBorder="1" applyProtection="1">
      <protection hidden="1"/>
    </xf>
    <xf numFmtId="0" fontId="46" fillId="2" borderId="0" xfId="0" applyFont="1" applyFill="1" applyBorder="1" applyAlignment="1" applyProtection="1">
      <alignment horizontal="center"/>
      <protection hidden="1"/>
    </xf>
    <xf numFmtId="0" fontId="44" fillId="2" borderId="0" xfId="461" applyFont="1" applyFill="1" applyBorder="1" applyAlignment="1" applyProtection="1">
      <alignment horizontal="left" vertical="center"/>
      <protection hidden="1"/>
    </xf>
    <xf numFmtId="166" fontId="3" fillId="9" borderId="1" xfId="0" applyNumberFormat="1" applyFont="1" applyFill="1" applyBorder="1" applyAlignment="1" applyProtection="1">
      <alignment horizontal="left" vertical="center"/>
      <protection hidden="1"/>
    </xf>
    <xf numFmtId="166" fontId="3" fillId="9" borderId="2" xfId="0" applyNumberFormat="1" applyFont="1" applyFill="1" applyBorder="1" applyAlignment="1" applyProtection="1">
      <alignment horizontal="left" vertical="center"/>
      <protection hidden="1"/>
    </xf>
    <xf numFmtId="166" fontId="3" fillId="9" borderId="3" xfId="0" applyNumberFormat="1" applyFont="1" applyFill="1" applyBorder="1" applyAlignment="1" applyProtection="1">
      <alignment horizontal="left" vertical="center"/>
      <protection hidden="1"/>
    </xf>
    <xf numFmtId="166" fontId="3" fillId="9" borderId="11" xfId="0" applyNumberFormat="1" applyFont="1" applyFill="1" applyBorder="1" applyAlignment="1" applyProtection="1">
      <alignment horizontal="left" vertical="center"/>
      <protection hidden="1"/>
    </xf>
    <xf numFmtId="0" fontId="19" fillId="2" borderId="0" xfId="0" applyFont="1" applyFill="1" applyBorder="1" applyAlignment="1" applyProtection="1">
      <alignment horizontal="center"/>
      <protection hidden="1"/>
    </xf>
    <xf numFmtId="0" fontId="40" fillId="2" borderId="0" xfId="430" applyFont="1" applyFill="1" applyBorder="1" applyAlignment="1" applyProtection="1">
      <alignment horizontal="center" vertical="center"/>
      <protection hidden="1"/>
    </xf>
    <xf numFmtId="0" fontId="29" fillId="2" borderId="0" xfId="389" applyFont="1" applyFill="1" applyBorder="1" applyAlignment="1" applyProtection="1">
      <alignment horizontal="center" vertical="center"/>
      <protection hidden="1"/>
    </xf>
    <xf numFmtId="0" fontId="3" fillId="2" borderId="7" xfId="0" applyFont="1" applyFill="1" applyBorder="1" applyAlignment="1" applyProtection="1">
      <alignment horizontal="left" vertical="center" indent="1" shrinkToFit="1"/>
      <protection hidden="1"/>
    </xf>
    <xf numFmtId="0" fontId="3" fillId="2" borderId="8" xfId="0" applyFont="1" applyFill="1" applyBorder="1" applyAlignment="1" applyProtection="1">
      <alignment horizontal="left" vertical="center" indent="1" shrinkToFit="1"/>
      <protection hidden="1"/>
    </xf>
    <xf numFmtId="0" fontId="32" fillId="2" borderId="0" xfId="0" applyFont="1" applyFill="1" applyBorder="1" applyAlignment="1">
      <alignment horizontal="left" vertical="center" wrapText="1"/>
    </xf>
    <xf numFmtId="0" fontId="27" fillId="8" borderId="61" xfId="461" applyBorder="1" applyAlignment="1">
      <alignment horizontal="left" vertical="center"/>
    </xf>
    <xf numFmtId="0" fontId="27" fillId="8" borderId="62" xfId="461" applyBorder="1" applyAlignment="1">
      <alignment horizontal="left" vertical="center"/>
    </xf>
    <xf numFmtId="0" fontId="27" fillId="8" borderId="63" xfId="461" applyBorder="1" applyAlignment="1">
      <alignment horizontal="left" vertical="center"/>
    </xf>
    <xf numFmtId="0" fontId="2" fillId="5" borderId="10" xfId="0" applyFont="1" applyFill="1" applyBorder="1" applyAlignment="1" applyProtection="1">
      <alignment horizontal="center" vertical="center"/>
      <protection hidden="1"/>
    </xf>
    <xf numFmtId="0" fontId="2" fillId="4" borderId="10" xfId="0" applyFont="1" applyFill="1" applyBorder="1" applyAlignment="1" applyProtection="1">
      <alignment horizontal="center" vertical="center"/>
      <protection hidden="1"/>
    </xf>
    <xf numFmtId="0" fontId="3" fillId="4" borderId="0" xfId="0" applyFont="1" applyFill="1" applyBorder="1" applyAlignment="1" applyProtection="1">
      <alignment vertical="center" wrapText="1"/>
      <protection hidden="1"/>
    </xf>
    <xf numFmtId="0" fontId="3" fillId="2" borderId="0" xfId="0" applyFont="1" applyFill="1" applyBorder="1" applyAlignment="1" applyProtection="1">
      <alignment horizontal="left" wrapText="1"/>
      <protection hidden="1"/>
    </xf>
    <xf numFmtId="1" fontId="2" fillId="9" borderId="1" xfId="0" applyNumberFormat="1" applyFont="1" applyFill="1" applyBorder="1" applyAlignment="1" applyProtection="1">
      <alignment horizontal="center" vertical="center"/>
      <protection hidden="1"/>
    </xf>
    <xf numFmtId="1" fontId="2" fillId="9" borderId="2" xfId="0" applyNumberFormat="1" applyFont="1" applyFill="1" applyBorder="1" applyAlignment="1" applyProtection="1">
      <alignment horizontal="center" vertical="center"/>
      <protection hidden="1"/>
    </xf>
    <xf numFmtId="1" fontId="2" fillId="9" borderId="3" xfId="0" applyNumberFormat="1" applyFont="1" applyFill="1" applyBorder="1" applyAlignment="1" applyProtection="1">
      <alignment horizontal="center" vertical="center"/>
      <protection hidden="1"/>
    </xf>
    <xf numFmtId="0" fontId="3" fillId="8" borderId="0" xfId="461" applyFont="1" applyBorder="1" applyAlignment="1" applyProtection="1">
      <alignment horizontal="left" vertical="center" wrapText="1"/>
      <protection hidden="1"/>
    </xf>
    <xf numFmtId="0" fontId="3" fillId="12" borderId="0" xfId="461" applyFont="1" applyFill="1" applyBorder="1" applyAlignment="1" applyProtection="1">
      <alignment horizontal="left" vertical="top" wrapText="1"/>
      <protection locked="0"/>
    </xf>
    <xf numFmtId="0" fontId="44" fillId="2" borderId="0" xfId="430" applyFont="1" applyFill="1" applyBorder="1" applyAlignment="1" applyProtection="1">
      <alignment horizontal="center" vertical="center"/>
      <protection hidden="1"/>
    </xf>
    <xf numFmtId="0" fontId="27" fillId="8" borderId="61" xfId="461" applyBorder="1" applyAlignment="1" applyProtection="1">
      <alignment vertical="center" wrapText="1"/>
      <protection hidden="1"/>
    </xf>
    <xf numFmtId="0" fontId="27" fillId="8" borderId="62" xfId="461" applyBorder="1" applyAlignment="1" applyProtection="1">
      <alignment vertical="center" wrapText="1"/>
      <protection hidden="1"/>
    </xf>
    <xf numFmtId="0" fontId="27" fillId="8" borderId="63" xfId="461" applyBorder="1" applyAlignment="1" applyProtection="1">
      <alignment vertical="center" wrapText="1"/>
      <protection hidden="1"/>
    </xf>
    <xf numFmtId="166" fontId="3" fillId="10" borderId="15" xfId="0" applyNumberFormat="1" applyFont="1" applyFill="1" applyBorder="1" applyAlignment="1" applyProtection="1">
      <alignment horizontal="center" vertical="center"/>
      <protection hidden="1"/>
    </xf>
    <xf numFmtId="166" fontId="3" fillId="10" borderId="29" xfId="0" applyNumberFormat="1" applyFont="1" applyFill="1" applyBorder="1" applyAlignment="1" applyProtection="1">
      <alignment horizontal="center" vertical="center"/>
      <protection hidden="1"/>
    </xf>
    <xf numFmtId="0" fontId="3" fillId="5" borderId="0" xfId="0" applyFont="1" applyFill="1" applyBorder="1" applyAlignment="1" applyProtection="1">
      <alignment vertical="center" wrapText="1"/>
      <protection hidden="1"/>
    </xf>
    <xf numFmtId="0" fontId="3" fillId="5" borderId="8" xfId="0" applyFont="1" applyFill="1" applyBorder="1" applyAlignment="1" applyProtection="1">
      <alignment vertical="center" wrapText="1"/>
      <protection hidden="1"/>
    </xf>
    <xf numFmtId="0" fontId="0" fillId="2" borderId="10" xfId="0" applyFont="1" applyFill="1" applyBorder="1" applyAlignment="1" applyProtection="1">
      <alignment vertical="center"/>
      <protection hidden="1"/>
    </xf>
    <xf numFmtId="0" fontId="0" fillId="2" borderId="0" xfId="0" applyFont="1" applyFill="1" applyBorder="1" applyAlignment="1" applyProtection="1">
      <alignment vertical="center"/>
      <protection hidden="1"/>
    </xf>
    <xf numFmtId="0" fontId="32" fillId="2" borderId="0" xfId="0" applyFont="1" applyFill="1" applyBorder="1" applyAlignment="1" applyProtection="1">
      <alignment vertical="center" wrapText="1"/>
      <protection hidden="1"/>
    </xf>
    <xf numFmtId="0" fontId="0" fillId="2" borderId="14" xfId="0" applyFont="1" applyFill="1" applyBorder="1" applyAlignment="1" applyProtection="1">
      <alignment vertical="center"/>
      <protection hidden="1"/>
    </xf>
    <xf numFmtId="0" fontId="3" fillId="2" borderId="0" xfId="0" applyFont="1" applyFill="1" applyBorder="1" applyAlignment="1" applyProtection="1">
      <alignment horizontal="center"/>
      <protection hidden="1"/>
    </xf>
    <xf numFmtId="0" fontId="3" fillId="12" borderId="0" xfId="461" applyFont="1" applyFill="1" applyBorder="1" applyAlignment="1" applyProtection="1">
      <alignment horizontal="left" vertical="top"/>
      <protection locked="0"/>
    </xf>
    <xf numFmtId="0" fontId="3" fillId="8" borderId="0" xfId="461" applyFont="1" applyBorder="1" applyAlignment="1" applyProtection="1">
      <alignment horizontal="left" vertical="center"/>
      <protection hidden="1"/>
    </xf>
    <xf numFmtId="1" fontId="0" fillId="9" borderId="54" xfId="0" applyNumberFormat="1" applyFont="1" applyFill="1" applyBorder="1" applyAlignment="1" applyProtection="1">
      <alignment horizontal="center" vertical="center"/>
      <protection hidden="1"/>
    </xf>
    <xf numFmtId="0" fontId="3" fillId="8" borderId="45" xfId="461" applyFont="1" applyBorder="1" applyAlignment="1" applyProtection="1">
      <alignment horizontal="left" vertical="center"/>
      <protection hidden="1"/>
    </xf>
    <xf numFmtId="0" fontId="69" fillId="2" borderId="9" xfId="389" applyFont="1" applyFill="1" applyBorder="1" applyAlignment="1" applyProtection="1">
      <alignment horizontal="center" vertical="center"/>
      <protection hidden="1"/>
    </xf>
    <xf numFmtId="0" fontId="29" fillId="2" borderId="10" xfId="389" applyFont="1" applyFill="1" applyBorder="1" applyAlignment="1" applyProtection="1">
      <alignment horizontal="center" vertical="center"/>
      <protection hidden="1"/>
    </xf>
    <xf numFmtId="0" fontId="69" fillId="2" borderId="7" xfId="430" applyFont="1" applyFill="1" applyBorder="1" applyAlignment="1" applyProtection="1">
      <alignment horizontal="center" vertical="center"/>
      <protection hidden="1"/>
    </xf>
    <xf numFmtId="0" fontId="29" fillId="2" borderId="0" xfId="430" applyFont="1" applyFill="1" applyBorder="1" applyAlignment="1" applyProtection="1">
      <alignment horizontal="center" vertical="center"/>
      <protection hidden="1"/>
    </xf>
    <xf numFmtId="0" fontId="69" fillId="2" borderId="7" xfId="0" applyFont="1" applyFill="1" applyBorder="1" applyAlignment="1" applyProtection="1">
      <alignment horizontal="center" vertical="center"/>
      <protection hidden="1"/>
    </xf>
    <xf numFmtId="0" fontId="69" fillId="2" borderId="5" xfId="0" applyFont="1" applyFill="1" applyBorder="1" applyAlignment="1" applyProtection="1">
      <alignment horizontal="center" vertical="center"/>
      <protection hidden="1"/>
    </xf>
    <xf numFmtId="0" fontId="29" fillId="2" borderId="6" xfId="0" applyFont="1" applyFill="1" applyBorder="1" applyAlignment="1" applyProtection="1">
      <alignment horizontal="center" vertical="center"/>
      <protection hidden="1"/>
    </xf>
    <xf numFmtId="0" fontId="32" fillId="19" borderId="105" xfId="0" applyFont="1" applyFill="1" applyBorder="1" applyAlignment="1" applyProtection="1">
      <alignment horizontal="center"/>
      <protection hidden="1"/>
    </xf>
    <xf numFmtId="0" fontId="32" fillId="19" borderId="107" xfId="0" applyFont="1" applyFill="1" applyBorder="1" applyAlignment="1" applyProtection="1">
      <alignment horizontal="center"/>
      <protection hidden="1"/>
    </xf>
    <xf numFmtId="0" fontId="32" fillId="21" borderId="105" xfId="0" applyFont="1" applyFill="1" applyBorder="1" applyAlignment="1" applyProtection="1">
      <alignment horizontal="center"/>
      <protection hidden="1"/>
    </xf>
    <xf numFmtId="0" fontId="32" fillId="21" borderId="106" xfId="0" applyFont="1" applyFill="1" applyBorder="1" applyAlignment="1" applyProtection="1">
      <alignment horizontal="center"/>
      <protection hidden="1"/>
    </xf>
    <xf numFmtId="0" fontId="32" fillId="21" borderId="107" xfId="0" applyFont="1" applyFill="1" applyBorder="1" applyAlignment="1" applyProtection="1">
      <alignment horizontal="center"/>
      <protection hidden="1"/>
    </xf>
    <xf numFmtId="0" fontId="38" fillId="22" borderId="102" xfId="0" applyFont="1" applyFill="1" applyBorder="1" applyAlignment="1" applyProtection="1">
      <alignment horizontal="center"/>
      <protection hidden="1"/>
    </xf>
    <xf numFmtId="0" fontId="38" fillId="22" borderId="103" xfId="0" applyFont="1" applyFill="1" applyBorder="1" applyAlignment="1" applyProtection="1">
      <alignment horizontal="center"/>
      <protection hidden="1"/>
    </xf>
    <xf numFmtId="0" fontId="38" fillId="22" borderId="104" xfId="0" applyFont="1" applyFill="1" applyBorder="1" applyAlignment="1" applyProtection="1">
      <alignment horizontal="center"/>
      <protection hidden="1"/>
    </xf>
    <xf numFmtId="0" fontId="38" fillId="22" borderId="108" xfId="0" applyFont="1" applyFill="1" applyBorder="1" applyAlignment="1" applyProtection="1">
      <alignment horizontal="center"/>
      <protection hidden="1"/>
    </xf>
    <xf numFmtId="0" fontId="38" fillId="22" borderId="109" xfId="0" applyFont="1" applyFill="1" applyBorder="1" applyAlignment="1" applyProtection="1">
      <alignment horizontal="center"/>
      <protection hidden="1"/>
    </xf>
    <xf numFmtId="0" fontId="38" fillId="22" borderId="110" xfId="0" applyFont="1" applyFill="1" applyBorder="1" applyAlignment="1" applyProtection="1">
      <alignment horizontal="center"/>
      <protection hidden="1"/>
    </xf>
    <xf numFmtId="0" fontId="32" fillId="20" borderId="105" xfId="0" applyFont="1" applyFill="1" applyBorder="1" applyAlignment="1" applyProtection="1">
      <alignment horizontal="center"/>
      <protection hidden="1"/>
    </xf>
    <xf numFmtId="0" fontId="32" fillId="20" borderId="106" xfId="0" applyFont="1" applyFill="1" applyBorder="1" applyAlignment="1" applyProtection="1">
      <alignment horizontal="center"/>
      <protection hidden="1"/>
    </xf>
    <xf numFmtId="0" fontId="32" fillId="20" borderId="107" xfId="0" applyFont="1" applyFill="1" applyBorder="1" applyAlignment="1" applyProtection="1">
      <alignment horizontal="center"/>
      <protection hidden="1"/>
    </xf>
    <xf numFmtId="0" fontId="32" fillId="19" borderId="106" xfId="0" applyFont="1" applyFill="1" applyBorder="1" applyAlignment="1" applyProtection="1">
      <alignment horizontal="center"/>
      <protection hidden="1"/>
    </xf>
    <xf numFmtId="0" fontId="32" fillId="18" borderId="101" xfId="0" applyFont="1" applyFill="1" applyBorder="1" applyAlignment="1" applyProtection="1">
      <alignment horizontal="center"/>
      <protection hidden="1"/>
    </xf>
    <xf numFmtId="0" fontId="38" fillId="16" borderId="102" xfId="0" applyFont="1" applyFill="1" applyBorder="1" applyAlignment="1" applyProtection="1">
      <alignment horizontal="center"/>
      <protection hidden="1"/>
    </xf>
    <xf numFmtId="0" fontId="38" fillId="16" borderId="103" xfId="0" applyFont="1" applyFill="1" applyBorder="1" applyAlignment="1" applyProtection="1">
      <alignment horizontal="center"/>
      <protection hidden="1"/>
    </xf>
    <xf numFmtId="0" fontId="38" fillId="16" borderId="104" xfId="0" applyFont="1" applyFill="1" applyBorder="1" applyAlignment="1" applyProtection="1">
      <alignment horizontal="center"/>
      <protection hidden="1"/>
    </xf>
    <xf numFmtId="0" fontId="38" fillId="16" borderId="108" xfId="0" applyFont="1" applyFill="1" applyBorder="1" applyAlignment="1" applyProtection="1">
      <alignment horizontal="center"/>
      <protection hidden="1"/>
    </xf>
    <xf numFmtId="0" fontId="38" fillId="16" borderId="109" xfId="0" applyFont="1" applyFill="1" applyBorder="1" applyAlignment="1" applyProtection="1">
      <alignment horizontal="center"/>
      <protection hidden="1"/>
    </xf>
    <xf numFmtId="0" fontId="38" fillId="16" borderId="110" xfId="0" applyFont="1" applyFill="1" applyBorder="1" applyAlignment="1" applyProtection="1">
      <alignment horizontal="center"/>
      <protection hidden="1"/>
    </xf>
    <xf numFmtId="0" fontId="32" fillId="17" borderId="102" xfId="0" applyFont="1" applyFill="1" applyBorder="1" applyAlignment="1" applyProtection="1">
      <alignment horizontal="center"/>
      <protection hidden="1"/>
    </xf>
    <xf numFmtId="0" fontId="32" fillId="17" borderId="103" xfId="0" applyFont="1" applyFill="1" applyBorder="1" applyAlignment="1" applyProtection="1">
      <alignment horizontal="center"/>
      <protection hidden="1"/>
    </xf>
    <xf numFmtId="0" fontId="32" fillId="17" borderId="104" xfId="0" applyFont="1" applyFill="1" applyBorder="1" applyAlignment="1" applyProtection="1">
      <alignment horizontal="center"/>
      <protection hidden="1"/>
    </xf>
    <xf numFmtId="0" fontId="32" fillId="17" borderId="108" xfId="0" applyFont="1" applyFill="1" applyBorder="1" applyAlignment="1" applyProtection="1">
      <alignment horizontal="center"/>
      <protection hidden="1"/>
    </xf>
    <xf numFmtId="0" fontId="32" fillId="17" borderId="109" xfId="0" applyFont="1" applyFill="1" applyBorder="1" applyAlignment="1" applyProtection="1">
      <alignment horizontal="center"/>
      <protection hidden="1"/>
    </xf>
    <xf numFmtId="0" fontId="32" fillId="17" borderId="110" xfId="0" applyFont="1" applyFill="1" applyBorder="1" applyAlignment="1" applyProtection="1">
      <alignment horizontal="center"/>
      <protection hidden="1"/>
    </xf>
    <xf numFmtId="0" fontId="38" fillId="20" borderId="105" xfId="0" applyFont="1" applyFill="1" applyBorder="1" applyAlignment="1" applyProtection="1">
      <alignment horizontal="center"/>
      <protection hidden="1"/>
    </xf>
    <xf numFmtId="0" fontId="38" fillId="20" borderId="106" xfId="0" applyFont="1" applyFill="1" applyBorder="1" applyAlignment="1" applyProtection="1">
      <alignment horizontal="center"/>
      <protection hidden="1"/>
    </xf>
    <xf numFmtId="0" fontId="38" fillId="20" borderId="107" xfId="0" applyFont="1" applyFill="1" applyBorder="1" applyAlignment="1" applyProtection="1">
      <alignment horizontal="center"/>
      <protection hidden="1"/>
    </xf>
    <xf numFmtId="0" fontId="10" fillId="0" borderId="6" xfId="0" applyFont="1" applyFill="1" applyBorder="1" applyProtection="1">
      <protection hidden="1"/>
    </xf>
  </cellXfs>
  <cellStyles count="1818">
    <cellStyle name="Besuchter Link" xfId="2" builtinId="9" hidden="1"/>
    <cellStyle name="Besuchter Link" xfId="4" builtinId="9" hidden="1"/>
    <cellStyle name="Besuchter Link" xfId="6" builtinId="9" hidden="1"/>
    <cellStyle name="Besuchter Link" xfId="8" builtinId="9" hidden="1"/>
    <cellStyle name="Besuchter Link" xfId="10" builtinId="9" hidden="1"/>
    <cellStyle name="Besuchter Link" xfId="12" builtinId="9" hidden="1"/>
    <cellStyle name="Besuchter Link" xfId="14" builtinId="9" hidden="1"/>
    <cellStyle name="Besuchter Link" xfId="16" builtinId="9" hidden="1"/>
    <cellStyle name="Besuchter Link" xfId="18" builtinId="9" hidden="1"/>
    <cellStyle name="Besuchter Link" xfId="20" builtinId="9" hidden="1"/>
    <cellStyle name="Besuchter Link" xfId="22" builtinId="9" hidden="1"/>
    <cellStyle name="Besuchter Link" xfId="24" builtinId="9" hidden="1"/>
    <cellStyle name="Besuchter Link" xfId="26" builtinId="9" hidden="1"/>
    <cellStyle name="Besuchter Link" xfId="28" builtinId="9" hidden="1"/>
    <cellStyle name="Besuchter Link" xfId="30" builtinId="9" hidden="1"/>
    <cellStyle name="Besuchter Link" xfId="32" builtinId="9" hidden="1"/>
    <cellStyle name="Besuchter Link" xfId="34" builtinId="9" hidden="1"/>
    <cellStyle name="Besuchter Link" xfId="36" builtinId="9" hidden="1"/>
    <cellStyle name="Besuchter Link" xfId="38" builtinId="9" hidden="1"/>
    <cellStyle name="Besuchter Link" xfId="40" builtinId="9" hidden="1"/>
    <cellStyle name="Besuchter Link" xfId="42" builtinId="9" hidden="1"/>
    <cellStyle name="Besuchter Link" xfId="44" builtinId="9" hidden="1"/>
    <cellStyle name="Besuchter Link" xfId="46" builtinId="9" hidden="1"/>
    <cellStyle name="Besuchter Link" xfId="48" builtinId="9" hidden="1"/>
    <cellStyle name="Besuchter Link" xfId="50" builtinId="9" hidden="1"/>
    <cellStyle name="Besuchter Link" xfId="52" builtinId="9" hidden="1"/>
    <cellStyle name="Besuchter Link" xfId="54" builtinId="9" hidden="1"/>
    <cellStyle name="Besuchter Link" xfId="56" builtinId="9" hidden="1"/>
    <cellStyle name="Besuchter Link" xfId="58" builtinId="9" hidden="1"/>
    <cellStyle name="Besuchter Link" xfId="60" builtinId="9" hidden="1"/>
    <cellStyle name="Besuchter Link" xfId="62" builtinId="9" hidden="1"/>
    <cellStyle name="Besuchter Link" xfId="64" builtinId="9" hidden="1"/>
    <cellStyle name="Besuchter Link" xfId="66" builtinId="9" hidden="1"/>
    <cellStyle name="Besuchter Link" xfId="68" builtinId="9" hidden="1"/>
    <cellStyle name="Besuchter Link" xfId="70" builtinId="9" hidden="1"/>
    <cellStyle name="Besuchter Link" xfId="72" builtinId="9" hidden="1"/>
    <cellStyle name="Besuchter Link" xfId="74" builtinId="9" hidden="1"/>
    <cellStyle name="Besuchter Link" xfId="76" builtinId="9" hidden="1"/>
    <cellStyle name="Besuchter Link" xfId="78" builtinId="9" hidden="1"/>
    <cellStyle name="Besuchter Link" xfId="80" builtinId="9" hidden="1"/>
    <cellStyle name="Besuchter Link" xfId="82" builtinId="9" hidden="1"/>
    <cellStyle name="Besuchter Link" xfId="84" builtinId="9" hidden="1"/>
    <cellStyle name="Besuchter Link" xfId="86" builtinId="9" hidden="1"/>
    <cellStyle name="Besuchter Link" xfId="88" builtinId="9" hidden="1"/>
    <cellStyle name="Besuchter Link" xfId="90" builtinId="9" hidden="1"/>
    <cellStyle name="Besuchter Link" xfId="92" builtinId="9" hidden="1"/>
    <cellStyle name="Besuchter Link" xfId="94" builtinId="9" hidden="1"/>
    <cellStyle name="Besuchter Link" xfId="96" builtinId="9" hidden="1"/>
    <cellStyle name="Besuchter Link" xfId="98" builtinId="9" hidden="1"/>
    <cellStyle name="Besuchter Link" xfId="100" builtinId="9" hidden="1"/>
    <cellStyle name="Besuchter Link" xfId="102" builtinId="9" hidden="1"/>
    <cellStyle name="Besuchter Link" xfId="104" builtinId="9" hidden="1"/>
    <cellStyle name="Besuchter Link" xfId="106" builtinId="9" hidden="1"/>
    <cellStyle name="Besuchter Link" xfId="108" builtinId="9" hidden="1"/>
    <cellStyle name="Besuchter Link" xfId="110" builtinId="9" hidden="1"/>
    <cellStyle name="Besuchter Link" xfId="112" builtinId="9" hidden="1"/>
    <cellStyle name="Besuchter Link" xfId="114" builtinId="9" hidden="1"/>
    <cellStyle name="Besuchter Link" xfId="116" builtinId="9" hidden="1"/>
    <cellStyle name="Besuchter Link" xfId="118" builtinId="9" hidden="1"/>
    <cellStyle name="Besuchter Link" xfId="120" builtinId="9" hidden="1"/>
    <cellStyle name="Besuchter Link" xfId="122" builtinId="9" hidden="1"/>
    <cellStyle name="Besuchter Link" xfId="124" builtinId="9" hidden="1"/>
    <cellStyle name="Besuchter Link" xfId="126" builtinId="9" hidden="1"/>
    <cellStyle name="Besuchter Link" xfId="128" builtinId="9" hidden="1"/>
    <cellStyle name="Besuchter Link" xfId="130" builtinId="9" hidden="1"/>
    <cellStyle name="Besuchter Link" xfId="132" builtinId="9" hidden="1"/>
    <cellStyle name="Besuchter Link" xfId="134" builtinId="9" hidden="1"/>
    <cellStyle name="Besuchter Link" xfId="136" builtinId="9" hidden="1"/>
    <cellStyle name="Besuchter Link" xfId="138" builtinId="9" hidden="1"/>
    <cellStyle name="Besuchter Link" xfId="140" builtinId="9" hidden="1"/>
    <cellStyle name="Besuchter Link" xfId="142" builtinId="9" hidden="1"/>
    <cellStyle name="Besuchter Link" xfId="144" builtinId="9" hidden="1"/>
    <cellStyle name="Besuchter Link" xfId="146" builtinId="9" hidden="1"/>
    <cellStyle name="Besuchter Link" xfId="148" builtinId="9" hidden="1"/>
    <cellStyle name="Besuchter Link" xfId="150" builtinId="9" hidden="1"/>
    <cellStyle name="Besuchter Link" xfId="152" builtinId="9" hidden="1"/>
    <cellStyle name="Besuchter Link" xfId="154" builtinId="9" hidden="1"/>
    <cellStyle name="Besuchter Link" xfId="156" builtinId="9" hidden="1"/>
    <cellStyle name="Besuchter Link" xfId="158" builtinId="9" hidden="1"/>
    <cellStyle name="Besuchter Link" xfId="160" builtinId="9" hidden="1"/>
    <cellStyle name="Besuchter Link" xfId="162" builtinId="9" hidden="1"/>
    <cellStyle name="Besuchter Link" xfId="164" builtinId="9" hidden="1"/>
    <cellStyle name="Besuchter Link" xfId="166" builtinId="9" hidden="1"/>
    <cellStyle name="Besuchter Link" xfId="168" builtinId="9" hidden="1"/>
    <cellStyle name="Besuchter Link" xfId="170" builtinId="9" hidden="1"/>
    <cellStyle name="Besuchter Link" xfId="172" builtinId="9" hidden="1"/>
    <cellStyle name="Besuchter Link" xfId="174" builtinId="9" hidden="1"/>
    <cellStyle name="Besuchter Link" xfId="176" builtinId="9" hidden="1"/>
    <cellStyle name="Besuchter Link" xfId="178" builtinId="9" hidden="1"/>
    <cellStyle name="Besuchter Link" xfId="180" builtinId="9" hidden="1"/>
    <cellStyle name="Besuchter Link" xfId="182" builtinId="9" hidden="1"/>
    <cellStyle name="Besuchter Link" xfId="184" builtinId="9" hidden="1"/>
    <cellStyle name="Besuchter Link" xfId="186" builtinId="9" hidden="1"/>
    <cellStyle name="Besuchter Link" xfId="188" builtinId="9" hidden="1"/>
    <cellStyle name="Besuchter Link" xfId="190" builtinId="9" hidden="1"/>
    <cellStyle name="Besuchter Link" xfId="192" builtinId="9" hidden="1"/>
    <cellStyle name="Besuchter Link" xfId="194" builtinId="9" hidden="1"/>
    <cellStyle name="Besuchter Link" xfId="196" builtinId="9" hidden="1"/>
    <cellStyle name="Besuchter Link" xfId="198" builtinId="9" hidden="1"/>
    <cellStyle name="Besuchter Link" xfId="200" builtinId="9" hidden="1"/>
    <cellStyle name="Besuchter Link" xfId="202" builtinId="9" hidden="1"/>
    <cellStyle name="Besuchter Link" xfId="204" builtinId="9" hidden="1"/>
    <cellStyle name="Besuchter Link" xfId="206" builtinId="9" hidden="1"/>
    <cellStyle name="Besuchter Link" xfId="208" builtinId="9" hidden="1"/>
    <cellStyle name="Besuchter Link" xfId="210" builtinId="9" hidden="1"/>
    <cellStyle name="Besuchter Link" xfId="212" builtinId="9" hidden="1"/>
    <cellStyle name="Besuchter Link" xfId="214" builtinId="9" hidden="1"/>
    <cellStyle name="Besuchter Link" xfId="216" builtinId="9" hidden="1"/>
    <cellStyle name="Besuchter Link" xfId="218" builtinId="9" hidden="1"/>
    <cellStyle name="Besuchter Link" xfId="220" builtinId="9" hidden="1"/>
    <cellStyle name="Besuchter Link" xfId="222" builtinId="9" hidden="1"/>
    <cellStyle name="Besuchter Link" xfId="224" builtinId="9" hidden="1"/>
    <cellStyle name="Besuchter Link" xfId="226" builtinId="9" hidden="1"/>
    <cellStyle name="Besuchter Link" xfId="228" builtinId="9" hidden="1"/>
    <cellStyle name="Besuchter Link" xfId="230" builtinId="9" hidden="1"/>
    <cellStyle name="Besuchter Link" xfId="232" builtinId="9" hidden="1"/>
    <cellStyle name="Besuchter Link" xfId="234" builtinId="9" hidden="1"/>
    <cellStyle name="Besuchter Link" xfId="236" builtinId="9" hidden="1"/>
    <cellStyle name="Besuchter Link" xfId="238" builtinId="9" hidden="1"/>
    <cellStyle name="Besuchter Link" xfId="240" builtinId="9" hidden="1"/>
    <cellStyle name="Besuchter Link" xfId="242" builtinId="9" hidden="1"/>
    <cellStyle name="Besuchter Link" xfId="244" builtinId="9" hidden="1"/>
    <cellStyle name="Besuchter Link" xfId="246" builtinId="9" hidden="1"/>
    <cellStyle name="Besuchter Link" xfId="248" builtinId="9" hidden="1"/>
    <cellStyle name="Besuchter Link" xfId="250" builtinId="9" hidden="1"/>
    <cellStyle name="Besuchter Link" xfId="252" builtinId="9" hidden="1"/>
    <cellStyle name="Besuchter Link" xfId="254" builtinId="9" hidden="1"/>
    <cellStyle name="Besuchter Link" xfId="256" builtinId="9" hidden="1"/>
    <cellStyle name="Besuchter Link" xfId="258" builtinId="9" hidden="1"/>
    <cellStyle name="Besuchter Link" xfId="260" builtinId="9" hidden="1"/>
    <cellStyle name="Besuchter Link" xfId="262" builtinId="9" hidden="1"/>
    <cellStyle name="Besuchter Link" xfId="264" builtinId="9" hidden="1"/>
    <cellStyle name="Besuchter Link" xfId="266" builtinId="9" hidden="1"/>
    <cellStyle name="Besuchter Link" xfId="268" builtinId="9" hidden="1"/>
    <cellStyle name="Besuchter Link" xfId="270" builtinId="9" hidden="1"/>
    <cellStyle name="Besuchter Link" xfId="272" builtinId="9" hidden="1"/>
    <cellStyle name="Besuchter Link" xfId="274" builtinId="9" hidden="1"/>
    <cellStyle name="Besuchter Link" xfId="276" builtinId="9" hidden="1"/>
    <cellStyle name="Besuchter Link" xfId="278" builtinId="9" hidden="1"/>
    <cellStyle name="Besuchter Link" xfId="280" builtinId="9" hidden="1"/>
    <cellStyle name="Besuchter Link" xfId="282" builtinId="9" hidden="1"/>
    <cellStyle name="Besuchter Link" xfId="284" builtinId="9" hidden="1"/>
    <cellStyle name="Besuchter Link" xfId="286" builtinId="9" hidden="1"/>
    <cellStyle name="Besuchter Link" xfId="288" builtinId="9" hidden="1"/>
    <cellStyle name="Besuchter Link" xfId="290" builtinId="9" hidden="1"/>
    <cellStyle name="Besuchter Link" xfId="292" builtinId="9" hidden="1"/>
    <cellStyle name="Besuchter Link" xfId="294" builtinId="9" hidden="1"/>
    <cellStyle name="Besuchter Link" xfId="296" builtinId="9" hidden="1"/>
    <cellStyle name="Besuchter Link" xfId="298" builtinId="9" hidden="1"/>
    <cellStyle name="Besuchter Link" xfId="300" builtinId="9" hidden="1"/>
    <cellStyle name="Besuchter Link" xfId="302" builtinId="9" hidden="1"/>
    <cellStyle name="Besuchter Link" xfId="304" builtinId="9" hidden="1"/>
    <cellStyle name="Besuchter Link" xfId="306" builtinId="9" hidden="1"/>
    <cellStyle name="Besuchter Link" xfId="308" builtinId="9" hidden="1"/>
    <cellStyle name="Besuchter Link" xfId="310" builtinId="9" hidden="1"/>
    <cellStyle name="Besuchter Link" xfId="312" builtinId="9" hidden="1"/>
    <cellStyle name="Besuchter Link" xfId="314" builtinId="9" hidden="1"/>
    <cellStyle name="Besuchter Link" xfId="316" builtinId="9" hidden="1"/>
    <cellStyle name="Besuchter Link" xfId="318" builtinId="9" hidden="1"/>
    <cellStyle name="Besuchter Link" xfId="320" builtinId="9" hidden="1"/>
    <cellStyle name="Besuchter Link" xfId="322" builtinId="9" hidden="1"/>
    <cellStyle name="Besuchter Link" xfId="324" builtinId="9" hidden="1"/>
    <cellStyle name="Besuchter Link" xfId="326" builtinId="9" hidden="1"/>
    <cellStyle name="Besuchter Link" xfId="328" builtinId="9" hidden="1"/>
    <cellStyle name="Besuchter Link" xfId="330" builtinId="9" hidden="1"/>
    <cellStyle name="Besuchter Link" xfId="332" builtinId="9" hidden="1"/>
    <cellStyle name="Besuchter Link" xfId="334" builtinId="9" hidden="1"/>
    <cellStyle name="Besuchter Link" xfId="336" builtinId="9" hidden="1"/>
    <cellStyle name="Besuchter Link" xfId="338" builtinId="9" hidden="1"/>
    <cellStyle name="Besuchter Link" xfId="340" builtinId="9" hidden="1"/>
    <cellStyle name="Besuchter Link" xfId="342" builtinId="9" hidden="1"/>
    <cellStyle name="Besuchter Link" xfId="344" builtinId="9" hidden="1"/>
    <cellStyle name="Besuchter Link" xfId="346" builtinId="9" hidden="1"/>
    <cellStyle name="Besuchter Link" xfId="348" builtinId="9" hidden="1"/>
    <cellStyle name="Besuchter Link" xfId="350" builtinId="9" hidden="1"/>
    <cellStyle name="Besuchter Link" xfId="352" builtinId="9" hidden="1"/>
    <cellStyle name="Besuchter Link" xfId="354" builtinId="9" hidden="1"/>
    <cellStyle name="Besuchter Link" xfId="356" builtinId="9" hidden="1"/>
    <cellStyle name="Besuchter Link" xfId="358" builtinId="9" hidden="1"/>
    <cellStyle name="Besuchter Link" xfId="360" builtinId="9" hidden="1"/>
    <cellStyle name="Besuchter Link" xfId="362" builtinId="9" hidden="1"/>
    <cellStyle name="Besuchter Link" xfId="364" builtinId="9" hidden="1"/>
    <cellStyle name="Besuchter Link" xfId="366" builtinId="9" hidden="1"/>
    <cellStyle name="Besuchter Link" xfId="368" builtinId="9" hidden="1"/>
    <cellStyle name="Besuchter Link" xfId="370" builtinId="9" hidden="1"/>
    <cellStyle name="Besuchter Link" xfId="372" builtinId="9" hidden="1"/>
    <cellStyle name="Besuchter Link" xfId="374" builtinId="9" hidden="1"/>
    <cellStyle name="Besuchter Link" xfId="376" builtinId="9" hidden="1"/>
    <cellStyle name="Besuchter Link" xfId="378" builtinId="9" hidden="1"/>
    <cellStyle name="Besuchter Link" xfId="380" builtinId="9" hidden="1"/>
    <cellStyle name="Besuchter Link" xfId="382" builtinId="9" hidden="1"/>
    <cellStyle name="Besuchter Link" xfId="384" builtinId="9" hidden="1"/>
    <cellStyle name="Besuchter Link" xfId="386" builtinId="9" hidden="1"/>
    <cellStyle name="Besuchter Link" xfId="388" builtinId="9" hidden="1"/>
    <cellStyle name="Besuchter Link" xfId="391" builtinId="9" hidden="1"/>
    <cellStyle name="Besuchter Link" xfId="393" builtinId="9" hidden="1"/>
    <cellStyle name="Besuchter Link" xfId="395" builtinId="9" hidden="1"/>
    <cellStyle name="Besuchter Link" xfId="397" builtinId="9" hidden="1"/>
    <cellStyle name="Besuchter Link" xfId="399" builtinId="9" hidden="1"/>
    <cellStyle name="Besuchter Link" xfId="401" builtinId="9" hidden="1"/>
    <cellStyle name="Besuchter Link" xfId="403" builtinId="9" hidden="1"/>
    <cellStyle name="Besuchter Link" xfId="405" builtinId="9" hidden="1"/>
    <cellStyle name="Besuchter Link" xfId="407" builtinId="9" hidden="1"/>
    <cellStyle name="Besuchter Link" xfId="409" builtinId="9" hidden="1"/>
    <cellStyle name="Besuchter Link" xfId="411" builtinId="9" hidden="1"/>
    <cellStyle name="Besuchter Link" xfId="413" builtinId="9" hidden="1"/>
    <cellStyle name="Besuchter Link" xfId="415" builtinId="9" hidden="1"/>
    <cellStyle name="Besuchter Link" xfId="417" builtinId="9" hidden="1"/>
    <cellStyle name="Besuchter Link" xfId="419" builtinId="9" hidden="1"/>
    <cellStyle name="Besuchter Link" xfId="421" builtinId="9" hidden="1"/>
    <cellStyle name="Besuchter Link" xfId="423" builtinId="9" hidden="1"/>
    <cellStyle name="Besuchter Link" xfId="425" builtinId="9" hidden="1"/>
    <cellStyle name="Besuchter Link" xfId="427" builtinId="9" hidden="1"/>
    <cellStyle name="Besuchter Link" xfId="429" builtinId="9" hidden="1"/>
    <cellStyle name="Besuchter Link" xfId="432" builtinId="9" hidden="1"/>
    <cellStyle name="Besuchter Link" xfId="434" builtinId="9" hidden="1"/>
    <cellStyle name="Besuchter Link" xfId="436" builtinId="9" hidden="1"/>
    <cellStyle name="Besuchter Link" xfId="438" builtinId="9" hidden="1"/>
    <cellStyle name="Besuchter Link" xfId="440" builtinId="9" hidden="1"/>
    <cellStyle name="Besuchter Link" xfId="442" builtinId="9" hidden="1"/>
    <cellStyle name="Besuchter Link" xfId="444" builtinId="9" hidden="1"/>
    <cellStyle name="Besuchter Link" xfId="446" builtinId="9" hidden="1"/>
    <cellStyle name="Besuchter Link" xfId="448" builtinId="9" hidden="1"/>
    <cellStyle name="Besuchter Link" xfId="450" builtinId="9" hidden="1"/>
    <cellStyle name="Besuchter Link" xfId="452" builtinId="9" hidden="1"/>
    <cellStyle name="Besuchter Link" xfId="454" builtinId="9" hidden="1"/>
    <cellStyle name="Besuchter Link" xfId="456" builtinId="9" hidden="1"/>
    <cellStyle name="Besuchter Link" xfId="458" builtinId="9" hidden="1"/>
    <cellStyle name="Besuchter Link" xfId="460" builtinId="9" hidden="1"/>
    <cellStyle name="Besuchter Link" xfId="463" builtinId="9" hidden="1"/>
    <cellStyle name="Besuchter Link" xfId="465" builtinId="9" hidden="1"/>
    <cellStyle name="Besuchter Link" xfId="467" builtinId="9" hidden="1"/>
    <cellStyle name="Besuchter Link" xfId="469" builtinId="9" hidden="1"/>
    <cellStyle name="Besuchter Link" xfId="471" builtinId="9" hidden="1"/>
    <cellStyle name="Besuchter Link" xfId="473" builtinId="9" hidden="1"/>
    <cellStyle name="Besuchter Link" xfId="475" builtinId="9" hidden="1"/>
    <cellStyle name="Besuchter Link" xfId="477" builtinId="9" hidden="1"/>
    <cellStyle name="Besuchter Link" xfId="479" builtinId="9" hidden="1"/>
    <cellStyle name="Besuchter Link" xfId="481" builtinId="9" hidden="1"/>
    <cellStyle name="Besuchter Link" xfId="483" builtinId="9" hidden="1"/>
    <cellStyle name="Besuchter Link" xfId="485" builtinId="9" hidden="1"/>
    <cellStyle name="Besuchter Link" xfId="487" builtinId="9" hidden="1"/>
    <cellStyle name="Besuchter Link" xfId="489" builtinId="9" hidden="1"/>
    <cellStyle name="Besuchter Link" xfId="491" builtinId="9" hidden="1"/>
    <cellStyle name="Besuchter Link" xfId="493" builtinId="9" hidden="1"/>
    <cellStyle name="Besuchter Link" xfId="495" builtinId="9" hidden="1"/>
    <cellStyle name="Besuchter Link" xfId="497" builtinId="9" hidden="1"/>
    <cellStyle name="Besuchter Link" xfId="499" builtinId="9" hidden="1"/>
    <cellStyle name="Besuchter Link" xfId="501" builtinId="9" hidden="1"/>
    <cellStyle name="Besuchter Link" xfId="503" builtinId="9" hidden="1"/>
    <cellStyle name="Besuchter Link" xfId="505" builtinId="9" hidden="1"/>
    <cellStyle name="Besuchter Link" xfId="507" builtinId="9" hidden="1"/>
    <cellStyle name="Besuchter Link" xfId="509" builtinId="9" hidden="1"/>
    <cellStyle name="Besuchter Link" xfId="511" builtinId="9" hidden="1"/>
    <cellStyle name="Besuchter Link" xfId="513" builtinId="9" hidden="1"/>
    <cellStyle name="Besuchter Link" xfId="515" builtinId="9" hidden="1"/>
    <cellStyle name="Besuchter Link" xfId="517" builtinId="9" hidden="1"/>
    <cellStyle name="Besuchter Link" xfId="519" builtinId="9" hidden="1"/>
    <cellStyle name="Besuchter Link" xfId="521" builtinId="9" hidden="1"/>
    <cellStyle name="Besuchter Link" xfId="523" builtinId="9" hidden="1"/>
    <cellStyle name="Besuchter Link" xfId="525" builtinId="9" hidden="1"/>
    <cellStyle name="Besuchter Link" xfId="527" builtinId="9" hidden="1"/>
    <cellStyle name="Besuchter Link" xfId="529" builtinId="9" hidden="1"/>
    <cellStyle name="Besuchter Link" xfId="531" builtinId="9" hidden="1"/>
    <cellStyle name="Besuchter Link" xfId="533" builtinId="9" hidden="1"/>
    <cellStyle name="Besuchter Link" xfId="535" builtinId="9" hidden="1"/>
    <cellStyle name="Besuchter Link" xfId="537" builtinId="9" hidden="1"/>
    <cellStyle name="Besuchter Link" xfId="539" builtinId="9" hidden="1"/>
    <cellStyle name="Besuchter Link" xfId="541" builtinId="9" hidden="1"/>
    <cellStyle name="Besuchter Link" xfId="543" builtinId="9" hidden="1"/>
    <cellStyle name="Besuchter Link" xfId="545" builtinId="9" hidden="1"/>
    <cellStyle name="Besuchter Link" xfId="547" builtinId="9" hidden="1"/>
    <cellStyle name="Besuchter Link" xfId="549" builtinId="9" hidden="1"/>
    <cellStyle name="Besuchter Link" xfId="551" builtinId="9" hidden="1"/>
    <cellStyle name="Besuchter Link" xfId="553" builtinId="9" hidden="1"/>
    <cellStyle name="Besuchter Link" xfId="555" builtinId="9" hidden="1"/>
    <cellStyle name="Besuchter Link" xfId="557" builtinId="9" hidden="1"/>
    <cellStyle name="Besuchter Link" xfId="559" builtinId="9" hidden="1"/>
    <cellStyle name="Besuchter Link" xfId="561" builtinId="9" hidden="1"/>
    <cellStyle name="Besuchter Link" xfId="563" builtinId="9" hidden="1"/>
    <cellStyle name="Besuchter Link" xfId="565" builtinId="9" hidden="1"/>
    <cellStyle name="Besuchter Link" xfId="567" builtinId="9" hidden="1"/>
    <cellStyle name="Besuchter Link" xfId="569" builtinId="9" hidden="1"/>
    <cellStyle name="Besuchter Link" xfId="571" builtinId="9" hidden="1"/>
    <cellStyle name="Besuchter Link" xfId="573" builtinId="9" hidden="1"/>
    <cellStyle name="Besuchter Link" xfId="575" builtinId="9" hidden="1"/>
    <cellStyle name="Besuchter Link" xfId="577" builtinId="9" hidden="1"/>
    <cellStyle name="Besuchter Link" xfId="579" builtinId="9" hidden="1"/>
    <cellStyle name="Besuchter Link" xfId="581" builtinId="9" hidden="1"/>
    <cellStyle name="Besuchter Link" xfId="583" builtinId="9" hidden="1"/>
    <cellStyle name="Besuchter Link" xfId="585" builtinId="9" hidden="1"/>
    <cellStyle name="Besuchter Link" xfId="587" builtinId="9" hidden="1"/>
    <cellStyle name="Besuchter Link" xfId="589" builtinId="9" hidden="1"/>
    <cellStyle name="Besuchter Link" xfId="591" builtinId="9" hidden="1"/>
    <cellStyle name="Besuchter Link" xfId="593" builtinId="9" hidden="1"/>
    <cellStyle name="Besuchter Link" xfId="595" builtinId="9" hidden="1"/>
    <cellStyle name="Besuchter Link" xfId="597" builtinId="9" hidden="1"/>
    <cellStyle name="Besuchter Link" xfId="599" builtinId="9" hidden="1"/>
    <cellStyle name="Besuchter Link" xfId="601" builtinId="9" hidden="1"/>
    <cellStyle name="Besuchter Link" xfId="603" builtinId="9" hidden="1"/>
    <cellStyle name="Besuchter Link" xfId="605" builtinId="9" hidden="1"/>
    <cellStyle name="Besuchter Link" xfId="607" builtinId="9" hidden="1"/>
    <cellStyle name="Besuchter Link" xfId="609" builtinId="9" hidden="1"/>
    <cellStyle name="Besuchter Link" xfId="611" builtinId="9" hidden="1"/>
    <cellStyle name="Besuchter Link" xfId="613" builtinId="9" hidden="1"/>
    <cellStyle name="Besuchter Link" xfId="615" builtinId="9" hidden="1"/>
    <cellStyle name="Besuchter Link" xfId="617" builtinId="9" hidden="1"/>
    <cellStyle name="Besuchter Link" xfId="619" builtinId="9" hidden="1"/>
    <cellStyle name="Besuchter Link" xfId="621" builtinId="9" hidden="1"/>
    <cellStyle name="Besuchter Link" xfId="623" builtinId="9" hidden="1"/>
    <cellStyle name="Besuchter Link" xfId="625" builtinId="9" hidden="1"/>
    <cellStyle name="Besuchter Link" xfId="627" builtinId="9" hidden="1"/>
    <cellStyle name="Besuchter Link" xfId="629" builtinId="9" hidden="1"/>
    <cellStyle name="Besuchter Link" xfId="631" builtinId="9" hidden="1"/>
    <cellStyle name="Besuchter Link" xfId="633" builtinId="9" hidden="1"/>
    <cellStyle name="Besuchter Link" xfId="635" builtinId="9" hidden="1"/>
    <cellStyle name="Besuchter Link" xfId="637" builtinId="9" hidden="1"/>
    <cellStyle name="Besuchter Link" xfId="639" builtinId="9" hidden="1"/>
    <cellStyle name="Besuchter Link" xfId="641" builtinId="9" hidden="1"/>
    <cellStyle name="Besuchter Link" xfId="643" builtinId="9" hidden="1"/>
    <cellStyle name="Besuchter Link" xfId="645" builtinId="9" hidden="1"/>
    <cellStyle name="Besuchter Link" xfId="647" builtinId="9" hidden="1"/>
    <cellStyle name="Besuchter Link" xfId="649" builtinId="9" hidden="1"/>
    <cellStyle name="Besuchter Link" xfId="651" builtinId="9" hidden="1"/>
    <cellStyle name="Besuchter Link" xfId="653" builtinId="9" hidden="1"/>
    <cellStyle name="Besuchter Link" xfId="655" builtinId="9" hidden="1"/>
    <cellStyle name="Besuchter Link" xfId="657" builtinId="9" hidden="1"/>
    <cellStyle name="Besuchter Link" xfId="659" builtinId="9" hidden="1"/>
    <cellStyle name="Besuchter Link" xfId="661" builtinId="9" hidden="1"/>
    <cellStyle name="Besuchter Link" xfId="663" builtinId="9" hidden="1"/>
    <cellStyle name="Besuchter Link" xfId="665" builtinId="9" hidden="1"/>
    <cellStyle name="Besuchter Link" xfId="667" builtinId="9" hidden="1"/>
    <cellStyle name="Besuchter Link" xfId="669" builtinId="9" hidden="1"/>
    <cellStyle name="Besuchter Link" xfId="671" builtinId="9" hidden="1"/>
    <cellStyle name="Besuchter Link" xfId="673" builtinId="9" hidden="1"/>
    <cellStyle name="Besuchter Link" xfId="675" builtinId="9" hidden="1"/>
    <cellStyle name="Besuchter Link" xfId="677" builtinId="9" hidden="1"/>
    <cellStyle name="Besuchter Link" xfId="679" builtinId="9" hidden="1"/>
    <cellStyle name="Besuchter Link" xfId="681" builtinId="9" hidden="1"/>
    <cellStyle name="Besuchter Link" xfId="683" builtinId="9" hidden="1"/>
    <cellStyle name="Besuchter Link" xfId="685" builtinId="9" hidden="1"/>
    <cellStyle name="Besuchter Link" xfId="687" builtinId="9" hidden="1"/>
    <cellStyle name="Besuchter Link" xfId="689" builtinId="9" hidden="1"/>
    <cellStyle name="Besuchter Link" xfId="691" builtinId="9" hidden="1"/>
    <cellStyle name="Besuchter Link" xfId="693" builtinId="9" hidden="1"/>
    <cellStyle name="Besuchter Link" xfId="695" builtinId="9" hidden="1"/>
    <cellStyle name="Besuchter Link" xfId="697" builtinId="9" hidden="1"/>
    <cellStyle name="Besuchter Link" xfId="699" builtinId="9" hidden="1"/>
    <cellStyle name="Besuchter Link" xfId="701" builtinId="9" hidden="1"/>
    <cellStyle name="Besuchter Link" xfId="703" builtinId="9" hidden="1"/>
    <cellStyle name="Besuchter Link" xfId="705" builtinId="9" hidden="1"/>
    <cellStyle name="Besuchter Link" xfId="707" builtinId="9" hidden="1"/>
    <cellStyle name="Besuchter Link" xfId="709" builtinId="9" hidden="1"/>
    <cellStyle name="Besuchter Link" xfId="711" builtinId="9" hidden="1"/>
    <cellStyle name="Besuchter Link" xfId="713" builtinId="9" hidden="1"/>
    <cellStyle name="Besuchter Link" xfId="715" builtinId="9" hidden="1"/>
    <cellStyle name="Besuchter Link" xfId="717" builtinId="9" hidden="1"/>
    <cellStyle name="Besuchter Link" xfId="719" builtinId="9" hidden="1"/>
    <cellStyle name="Besuchter Link" xfId="721" builtinId="9" hidden="1"/>
    <cellStyle name="Besuchter Link" xfId="723" builtinId="9" hidden="1"/>
    <cellStyle name="Besuchter Link" xfId="725" builtinId="9" hidden="1"/>
    <cellStyle name="Besuchter Link" xfId="727" builtinId="9" hidden="1"/>
    <cellStyle name="Besuchter Link" xfId="729" builtinId="9" hidden="1"/>
    <cellStyle name="Besuchter Link" xfId="731" builtinId="9" hidden="1"/>
    <cellStyle name="Besuchter Link" xfId="733" builtinId="9" hidden="1"/>
    <cellStyle name="Besuchter Link" xfId="735" builtinId="9" hidden="1"/>
    <cellStyle name="Besuchter Link" xfId="737" builtinId="9" hidden="1"/>
    <cellStyle name="Besuchter Link" xfId="739" builtinId="9" hidden="1"/>
    <cellStyle name="Besuchter Link" xfId="741" builtinId="9" hidden="1"/>
    <cellStyle name="Besuchter Link" xfId="743" builtinId="9" hidden="1"/>
    <cellStyle name="Besuchter Link" xfId="745" builtinId="9" hidden="1"/>
    <cellStyle name="Besuchter Link" xfId="747" builtinId="9" hidden="1"/>
    <cellStyle name="Besuchter Link" xfId="749" builtinId="9" hidden="1"/>
    <cellStyle name="Besuchter Link" xfId="751" builtinId="9" hidden="1"/>
    <cellStyle name="Besuchter Link" xfId="753" builtinId="9" hidden="1"/>
    <cellStyle name="Besuchter Link" xfId="755" builtinId="9" hidden="1"/>
    <cellStyle name="Besuchter Link" xfId="757" builtinId="9" hidden="1"/>
    <cellStyle name="Besuchter Link" xfId="759" builtinId="9" hidden="1"/>
    <cellStyle name="Besuchter Link" xfId="761" builtinId="9" hidden="1"/>
    <cellStyle name="Besuchter Link" xfId="763" builtinId="9" hidden="1"/>
    <cellStyle name="Besuchter Link" xfId="765" builtinId="9" hidden="1"/>
    <cellStyle name="Besuchter Link" xfId="767" builtinId="9" hidden="1"/>
    <cellStyle name="Besuchter Link" xfId="769" builtinId="9" hidden="1"/>
    <cellStyle name="Besuchter Link" xfId="771" builtinId="9" hidden="1"/>
    <cellStyle name="Besuchter Link" xfId="773" builtinId="9" hidden="1"/>
    <cellStyle name="Besuchter Link" xfId="775" builtinId="9" hidden="1"/>
    <cellStyle name="Besuchter Link" xfId="777" builtinId="9" hidden="1"/>
    <cellStyle name="Besuchter Link" xfId="779" builtinId="9" hidden="1"/>
    <cellStyle name="Besuchter Link" xfId="781" builtinId="9" hidden="1"/>
    <cellStyle name="Besuchter Link" xfId="783" builtinId="9" hidden="1"/>
    <cellStyle name="Besuchter Link" xfId="785" builtinId="9" hidden="1"/>
    <cellStyle name="Besuchter Link" xfId="787" builtinId="9" hidden="1"/>
    <cellStyle name="Besuchter Link" xfId="789" builtinId="9" hidden="1"/>
    <cellStyle name="Besuchter Link" xfId="791" builtinId="9" hidden="1"/>
    <cellStyle name="Besuchter Link" xfId="793" builtinId="9" hidden="1"/>
    <cellStyle name="Besuchter Link" xfId="795" builtinId="9" hidden="1"/>
    <cellStyle name="Besuchter Link" xfId="797" builtinId="9" hidden="1"/>
    <cellStyle name="Besuchter Link" xfId="799" builtinId="9" hidden="1"/>
    <cellStyle name="Besuchter Link" xfId="801" builtinId="9" hidden="1"/>
    <cellStyle name="Besuchter Link" xfId="803" builtinId="9" hidden="1"/>
    <cellStyle name="Besuchter Link" xfId="805" builtinId="9" hidden="1"/>
    <cellStyle name="Besuchter Link" xfId="807" builtinId="9" hidden="1"/>
    <cellStyle name="Besuchter Link" xfId="809" builtinId="9" hidden="1"/>
    <cellStyle name="Besuchter Link" xfId="811" builtinId="9" hidden="1"/>
    <cellStyle name="Besuchter Link" xfId="813" builtinId="9" hidden="1"/>
    <cellStyle name="Besuchter Link" xfId="815" builtinId="9" hidden="1"/>
    <cellStyle name="Besuchter Link" xfId="817" builtinId="9" hidden="1"/>
    <cellStyle name="Besuchter Link" xfId="819" builtinId="9" hidden="1"/>
    <cellStyle name="Besuchter Link" xfId="821" builtinId="9" hidden="1"/>
    <cellStyle name="Besuchter Link" xfId="823" builtinId="9" hidden="1"/>
    <cellStyle name="Besuchter Link" xfId="825" builtinId="9" hidden="1"/>
    <cellStyle name="Besuchter Link" xfId="827" builtinId="9" hidden="1"/>
    <cellStyle name="Besuchter Link" xfId="829" builtinId="9" hidden="1"/>
    <cellStyle name="Besuchter Link" xfId="831" builtinId="9" hidden="1"/>
    <cellStyle name="Besuchter Link" xfId="833" builtinId="9" hidden="1"/>
    <cellStyle name="Besuchter Link" xfId="835" builtinId="9" hidden="1"/>
    <cellStyle name="Besuchter Link" xfId="837" builtinId="9" hidden="1"/>
    <cellStyle name="Besuchter Link" xfId="839" builtinId="9" hidden="1"/>
    <cellStyle name="Besuchter Link" xfId="841" builtinId="9" hidden="1"/>
    <cellStyle name="Besuchter Link" xfId="843" builtinId="9" hidden="1"/>
    <cellStyle name="Besuchter Link" xfId="845" builtinId="9" hidden="1"/>
    <cellStyle name="Besuchter Link" xfId="847" builtinId="9" hidden="1"/>
    <cellStyle name="Besuchter Link" xfId="849" builtinId="9" hidden="1"/>
    <cellStyle name="Besuchter Link" xfId="851" builtinId="9" hidden="1"/>
    <cellStyle name="Besuchter Link" xfId="853" builtinId="9" hidden="1"/>
    <cellStyle name="Besuchter Link" xfId="855" builtinId="9" hidden="1"/>
    <cellStyle name="Besuchter Link" xfId="857" builtinId="9" hidden="1"/>
    <cellStyle name="Besuchter Link" xfId="859" builtinId="9" hidden="1"/>
    <cellStyle name="Besuchter Link" xfId="861" builtinId="9" hidden="1"/>
    <cellStyle name="Besuchter Link" xfId="863" builtinId="9" hidden="1"/>
    <cellStyle name="Besuchter Link" xfId="865" builtinId="9" hidden="1"/>
    <cellStyle name="Besuchter Link" xfId="867" builtinId="9" hidden="1"/>
    <cellStyle name="Besuchter Link" xfId="869" builtinId="9" hidden="1"/>
    <cellStyle name="Besuchter Link" xfId="871" builtinId="9" hidden="1"/>
    <cellStyle name="Besuchter Link" xfId="873" builtinId="9" hidden="1"/>
    <cellStyle name="Besuchter Link" xfId="875" builtinId="9" hidden="1"/>
    <cellStyle name="Besuchter Link" xfId="877" builtinId="9" hidden="1"/>
    <cellStyle name="Besuchter Link" xfId="879" builtinId="9" hidden="1"/>
    <cellStyle name="Besuchter Link" xfId="881" builtinId="9" hidden="1"/>
    <cellStyle name="Besuchter Link" xfId="883" builtinId="9" hidden="1"/>
    <cellStyle name="Besuchter Link" xfId="885" builtinId="9" hidden="1"/>
    <cellStyle name="Besuchter Link" xfId="887" builtinId="9" hidden="1"/>
    <cellStyle name="Besuchter Link" xfId="889" builtinId="9" hidden="1"/>
    <cellStyle name="Besuchter Link" xfId="891" builtinId="9" hidden="1"/>
    <cellStyle name="Besuchter Link" xfId="893" builtinId="9" hidden="1"/>
    <cellStyle name="Besuchter Link" xfId="895" builtinId="9" hidden="1"/>
    <cellStyle name="Besuchter Link" xfId="897" builtinId="9" hidden="1"/>
    <cellStyle name="Besuchter Link" xfId="899" builtinId="9" hidden="1"/>
    <cellStyle name="Besuchter Link" xfId="901" builtinId="9" hidden="1"/>
    <cellStyle name="Besuchter Link" xfId="903" builtinId="9" hidden="1"/>
    <cellStyle name="Besuchter Link" xfId="905" builtinId="9" hidden="1"/>
    <cellStyle name="Besuchter Link" xfId="907" builtinId="9" hidden="1"/>
    <cellStyle name="Besuchter Link" xfId="909" builtinId="9" hidden="1"/>
    <cellStyle name="Besuchter Link" xfId="911" builtinId="9" hidden="1"/>
    <cellStyle name="Besuchter Link" xfId="913" builtinId="9" hidden="1"/>
    <cellStyle name="Besuchter Link" xfId="915" builtinId="9" hidden="1"/>
    <cellStyle name="Besuchter Link" xfId="917" builtinId="9" hidden="1"/>
    <cellStyle name="Besuchter Link" xfId="919" builtinId="9" hidden="1"/>
    <cellStyle name="Besuchter Link" xfId="921" builtinId="9" hidden="1"/>
    <cellStyle name="Besuchter Link" xfId="923" builtinId="9" hidden="1"/>
    <cellStyle name="Besuchter Link" xfId="925" builtinId="9" hidden="1"/>
    <cellStyle name="Besuchter Link" xfId="927" builtinId="9" hidden="1"/>
    <cellStyle name="Besuchter Link" xfId="929" builtinId="9" hidden="1"/>
    <cellStyle name="Besuchter Link" xfId="931" builtinId="9" hidden="1"/>
    <cellStyle name="Besuchter Link" xfId="933" builtinId="9" hidden="1"/>
    <cellStyle name="Besuchter Link" xfId="935" builtinId="9" hidden="1"/>
    <cellStyle name="Besuchter Link" xfId="937" builtinId="9" hidden="1"/>
    <cellStyle name="Besuchter Link" xfId="939" builtinId="9" hidden="1"/>
    <cellStyle name="Besuchter Link" xfId="941" builtinId="9" hidden="1"/>
    <cellStyle name="Besuchter Link" xfId="943" builtinId="9" hidden="1"/>
    <cellStyle name="Besuchter Link" xfId="945" builtinId="9" hidden="1"/>
    <cellStyle name="Besuchter Link" xfId="947" builtinId="9" hidden="1"/>
    <cellStyle name="Besuchter Link" xfId="949" builtinId="9" hidden="1"/>
    <cellStyle name="Besuchter Link" xfId="951" builtinId="9" hidden="1"/>
    <cellStyle name="Besuchter Link" xfId="953" builtinId="9" hidden="1"/>
    <cellStyle name="Besuchter Link" xfId="955" builtinId="9" hidden="1"/>
    <cellStyle name="Besuchter Link" xfId="957" builtinId="9" hidden="1"/>
    <cellStyle name="Besuchter Link" xfId="959" builtinId="9" hidden="1"/>
    <cellStyle name="Besuchter Link" xfId="961" builtinId="9" hidden="1"/>
    <cellStyle name="Besuchter Link" xfId="963" builtinId="9" hidden="1"/>
    <cellStyle name="Besuchter Link" xfId="965" builtinId="9" hidden="1"/>
    <cellStyle name="Besuchter Link" xfId="967" builtinId="9" hidden="1"/>
    <cellStyle name="Besuchter Link" xfId="969" builtinId="9" hidden="1"/>
    <cellStyle name="Besuchter Link" xfId="971" builtinId="9" hidden="1"/>
    <cellStyle name="Besuchter Link" xfId="973" builtinId="9" hidden="1"/>
    <cellStyle name="Besuchter Link" xfId="975" builtinId="9" hidden="1"/>
    <cellStyle name="Besuchter Link" xfId="977" builtinId="9" hidden="1"/>
    <cellStyle name="Besuchter Link" xfId="979" builtinId="9" hidden="1"/>
    <cellStyle name="Besuchter Link" xfId="981" builtinId="9" hidden="1"/>
    <cellStyle name="Besuchter Link" xfId="983" builtinId="9" hidden="1"/>
    <cellStyle name="Besuchter Link" xfId="985" builtinId="9" hidden="1"/>
    <cellStyle name="Besuchter Link" xfId="987" builtinId="9" hidden="1"/>
    <cellStyle name="Besuchter Link" xfId="989" builtinId="9" hidden="1"/>
    <cellStyle name="Besuchter Link" xfId="991" builtinId="9" hidden="1"/>
    <cellStyle name="Besuchter Link" xfId="993" builtinId="9" hidden="1"/>
    <cellStyle name="Besuchter Link" xfId="995" builtinId="9" hidden="1"/>
    <cellStyle name="Besuchter Link" xfId="997" builtinId="9" hidden="1"/>
    <cellStyle name="Besuchter Link" xfId="999" builtinId="9" hidden="1"/>
    <cellStyle name="Besuchter Link" xfId="1001" builtinId="9" hidden="1"/>
    <cellStyle name="Besuchter Link" xfId="1003" builtinId="9" hidden="1"/>
    <cellStyle name="Besuchter Link" xfId="1005" builtinId="9" hidden="1"/>
    <cellStyle name="Besuchter Link" xfId="1007" builtinId="9" hidden="1"/>
    <cellStyle name="Besuchter Link" xfId="1009" builtinId="9" hidden="1"/>
    <cellStyle name="Besuchter Link" xfId="1011" builtinId="9" hidden="1"/>
    <cellStyle name="Besuchter Link" xfId="1013" builtinId="9" hidden="1"/>
    <cellStyle name="Besuchter Link" xfId="1015" builtinId="9" hidden="1"/>
    <cellStyle name="Besuchter Link" xfId="1017" builtinId="9" hidden="1"/>
    <cellStyle name="Besuchter Link" xfId="1019" builtinId="9" hidden="1"/>
    <cellStyle name="Besuchter Link" xfId="1021" builtinId="9" hidden="1"/>
    <cellStyle name="Besuchter Link" xfId="1023" builtinId="9" hidden="1"/>
    <cellStyle name="Besuchter Link" xfId="1025" builtinId="9" hidden="1"/>
    <cellStyle name="Besuchter Link" xfId="1027" builtinId="9" hidden="1"/>
    <cellStyle name="Besuchter Link" xfId="1029" builtinId="9" hidden="1"/>
    <cellStyle name="Besuchter Link" xfId="1031" builtinId="9" hidden="1"/>
    <cellStyle name="Besuchter Link" xfId="1033" builtinId="9" hidden="1"/>
    <cellStyle name="Besuchter Link" xfId="1035" builtinId="9" hidden="1"/>
    <cellStyle name="Besuchter Link" xfId="1037" builtinId="9" hidden="1"/>
    <cellStyle name="Besuchter Link" xfId="1039" builtinId="9" hidden="1"/>
    <cellStyle name="Besuchter Link" xfId="1041" builtinId="9" hidden="1"/>
    <cellStyle name="Besuchter Link" xfId="1043" builtinId="9" hidden="1"/>
    <cellStyle name="Besuchter Link" xfId="1045" builtinId="9" hidden="1"/>
    <cellStyle name="Besuchter Link" xfId="1047" builtinId="9" hidden="1"/>
    <cellStyle name="Besuchter Link" xfId="1049" builtinId="9" hidden="1"/>
    <cellStyle name="Besuchter Link" xfId="1051" builtinId="9" hidden="1"/>
    <cellStyle name="Besuchter Link" xfId="1053" builtinId="9" hidden="1"/>
    <cellStyle name="Besuchter Link" xfId="1055" builtinId="9" hidden="1"/>
    <cellStyle name="Besuchter Link" xfId="1057" builtinId="9" hidden="1"/>
    <cellStyle name="Besuchter Link" xfId="1059" builtinId="9" hidden="1"/>
    <cellStyle name="Besuchter Link" xfId="1061" builtinId="9" hidden="1"/>
    <cellStyle name="Besuchter Link" xfId="1063" builtinId="9" hidden="1"/>
    <cellStyle name="Besuchter Link" xfId="1065" builtinId="9" hidden="1"/>
    <cellStyle name="Besuchter Link" xfId="1067" builtinId="9" hidden="1"/>
    <cellStyle name="Besuchter Link" xfId="1069" builtinId="9" hidden="1"/>
    <cellStyle name="Besuchter Link" xfId="1071" builtinId="9" hidden="1"/>
    <cellStyle name="Besuchter Link" xfId="1073" builtinId="9" hidden="1"/>
    <cellStyle name="Besuchter Link" xfId="1075" builtinId="9" hidden="1"/>
    <cellStyle name="Besuchter Link" xfId="1077" builtinId="9" hidden="1"/>
    <cellStyle name="Besuchter Link" xfId="1079" builtinId="9" hidden="1"/>
    <cellStyle name="Besuchter Link" xfId="1081" builtinId="9" hidden="1"/>
    <cellStyle name="Besuchter Link" xfId="1083" builtinId="9" hidden="1"/>
    <cellStyle name="Besuchter Link" xfId="1085" builtinId="9" hidden="1"/>
    <cellStyle name="Besuchter Link" xfId="1087" builtinId="9" hidden="1"/>
    <cellStyle name="Besuchter Link" xfId="1089" builtinId="9" hidden="1"/>
    <cellStyle name="Besuchter Link" xfId="1091" builtinId="9" hidden="1"/>
    <cellStyle name="Besuchter Link" xfId="1093" builtinId="9" hidden="1"/>
    <cellStyle name="Besuchter Link" xfId="1095" builtinId="9" hidden="1"/>
    <cellStyle name="Besuchter Link" xfId="1097" builtinId="9" hidden="1"/>
    <cellStyle name="Besuchter Link" xfId="1099" builtinId="9" hidden="1"/>
    <cellStyle name="Besuchter Link" xfId="1101" builtinId="9" hidden="1"/>
    <cellStyle name="Besuchter Link" xfId="1103" builtinId="9" hidden="1"/>
    <cellStyle name="Besuchter Link" xfId="1105" builtinId="9" hidden="1"/>
    <cellStyle name="Besuchter Link" xfId="1107" builtinId="9" hidden="1"/>
    <cellStyle name="Besuchter Link" xfId="1109" builtinId="9" hidden="1"/>
    <cellStyle name="Besuchter Link" xfId="1111" builtinId="9" hidden="1"/>
    <cellStyle name="Besuchter Link" xfId="1113" builtinId="9" hidden="1"/>
    <cellStyle name="Besuchter Link" xfId="1115" builtinId="9" hidden="1"/>
    <cellStyle name="Besuchter Link" xfId="1117" builtinId="9" hidden="1"/>
    <cellStyle name="Besuchter Link" xfId="1119" builtinId="9" hidden="1"/>
    <cellStyle name="Besuchter Link" xfId="1121" builtinId="9" hidden="1"/>
    <cellStyle name="Besuchter Link" xfId="1123" builtinId="9" hidden="1"/>
    <cellStyle name="Besuchter Link" xfId="1125" builtinId="9" hidden="1"/>
    <cellStyle name="Besuchter Link" xfId="1127" builtinId="9" hidden="1"/>
    <cellStyle name="Besuchter Link" xfId="1129" builtinId="9" hidden="1"/>
    <cellStyle name="Besuchter Link" xfId="1131" builtinId="9" hidden="1"/>
    <cellStyle name="Besuchter Link" xfId="1133" builtinId="9" hidden="1"/>
    <cellStyle name="Besuchter Link" xfId="1135" builtinId="9" hidden="1"/>
    <cellStyle name="Besuchter Link" xfId="1137" builtinId="9" hidden="1"/>
    <cellStyle name="Besuchter Link" xfId="1139" builtinId="9" hidden="1"/>
    <cellStyle name="Besuchter Link" xfId="1141" builtinId="9" hidden="1"/>
    <cellStyle name="Besuchter Link" xfId="1143" builtinId="9" hidden="1"/>
    <cellStyle name="Besuchter Link" xfId="1145" builtinId="9" hidden="1"/>
    <cellStyle name="Besuchter Link" xfId="1147" builtinId="9" hidden="1"/>
    <cellStyle name="Besuchter Link" xfId="1149" builtinId="9" hidden="1"/>
    <cellStyle name="Besuchter Link" xfId="1151" builtinId="9" hidden="1"/>
    <cellStyle name="Besuchter Link" xfId="1153" builtinId="9" hidden="1"/>
    <cellStyle name="Besuchter Link" xfId="1155" builtinId="9" hidden="1"/>
    <cellStyle name="Besuchter Link" xfId="1157" builtinId="9" hidden="1"/>
    <cellStyle name="Besuchter Link" xfId="1159" builtinId="9" hidden="1"/>
    <cellStyle name="Besuchter Link" xfId="1161" builtinId="9" hidden="1"/>
    <cellStyle name="Besuchter Link" xfId="1163" builtinId="9" hidden="1"/>
    <cellStyle name="Besuchter Link" xfId="1165" builtinId="9" hidden="1"/>
    <cellStyle name="Besuchter Link" xfId="1167" builtinId="9" hidden="1"/>
    <cellStyle name="Besuchter Link" xfId="1169" builtinId="9" hidden="1"/>
    <cellStyle name="Besuchter Link" xfId="1171" builtinId="9" hidden="1"/>
    <cellStyle name="Besuchter Link" xfId="1173" builtinId="9" hidden="1"/>
    <cellStyle name="Besuchter Link" xfId="1175" builtinId="9" hidden="1"/>
    <cellStyle name="Besuchter Link" xfId="1177" builtinId="9" hidden="1"/>
    <cellStyle name="Besuchter Link" xfId="1179" builtinId="9" hidden="1"/>
    <cellStyle name="Besuchter Link" xfId="1181" builtinId="9" hidden="1"/>
    <cellStyle name="Besuchter Link" xfId="1183" builtinId="9" hidden="1"/>
    <cellStyle name="Besuchter Link" xfId="1185" builtinId="9" hidden="1"/>
    <cellStyle name="Besuchter Link" xfId="1187" builtinId="9" hidden="1"/>
    <cellStyle name="Besuchter Link" xfId="1189" builtinId="9" hidden="1"/>
    <cellStyle name="Besuchter Link" xfId="1191" builtinId="9" hidden="1"/>
    <cellStyle name="Besuchter Link" xfId="1193" builtinId="9" hidden="1"/>
    <cellStyle name="Besuchter Link" xfId="1195" builtinId="9" hidden="1"/>
    <cellStyle name="Besuchter Link" xfId="1197" builtinId="9" hidden="1"/>
    <cellStyle name="Besuchter Link" xfId="1199" builtinId="9" hidden="1"/>
    <cellStyle name="Besuchter Link" xfId="1201" builtinId="9" hidden="1"/>
    <cellStyle name="Besuchter Link" xfId="1203" builtinId="9" hidden="1"/>
    <cellStyle name="Besuchter Link" xfId="1205" builtinId="9" hidden="1"/>
    <cellStyle name="Besuchter Link" xfId="1207" builtinId="9" hidden="1"/>
    <cellStyle name="Besuchter Link" xfId="1209" builtinId="9" hidden="1"/>
    <cellStyle name="Besuchter Link" xfId="1211" builtinId="9" hidden="1"/>
    <cellStyle name="Besuchter Link" xfId="1213" builtinId="9" hidden="1"/>
    <cellStyle name="Besuchter Link" xfId="1215" builtinId="9" hidden="1"/>
    <cellStyle name="Besuchter Link" xfId="1217" builtinId="9" hidden="1"/>
    <cellStyle name="Besuchter Link" xfId="1219" builtinId="9" hidden="1"/>
    <cellStyle name="Besuchter Link" xfId="1221" builtinId="9" hidden="1"/>
    <cellStyle name="Besuchter Link" xfId="1223" builtinId="9" hidden="1"/>
    <cellStyle name="Besuchter Link" xfId="1225" builtinId="9" hidden="1"/>
    <cellStyle name="Besuchter Link" xfId="1227" builtinId="9" hidden="1"/>
    <cellStyle name="Besuchter Link" xfId="1229" builtinId="9" hidden="1"/>
    <cellStyle name="Besuchter Link" xfId="1231" builtinId="9" hidden="1"/>
    <cellStyle name="Besuchter Link" xfId="1233" builtinId="9" hidden="1"/>
    <cellStyle name="Besuchter Link" xfId="1235" builtinId="9" hidden="1"/>
    <cellStyle name="Besuchter Link" xfId="1237" builtinId="9" hidden="1"/>
    <cellStyle name="Besuchter Link" xfId="1239" builtinId="9" hidden="1"/>
    <cellStyle name="Besuchter Link" xfId="1241" builtinId="9" hidden="1"/>
    <cellStyle name="Besuchter Link" xfId="1243" builtinId="9" hidden="1"/>
    <cellStyle name="Besuchter Link" xfId="1245" builtinId="9" hidden="1"/>
    <cellStyle name="Besuchter Link" xfId="1247" builtinId="9" hidden="1"/>
    <cellStyle name="Besuchter Link" xfId="1249" builtinId="9" hidden="1"/>
    <cellStyle name="Besuchter Link" xfId="1251" builtinId="9" hidden="1"/>
    <cellStyle name="Besuchter Link" xfId="1253" builtinId="9" hidden="1"/>
    <cellStyle name="Besuchter Link" xfId="1255" builtinId="9" hidden="1"/>
    <cellStyle name="Besuchter Link" xfId="1257" builtinId="9" hidden="1"/>
    <cellStyle name="Besuchter Link" xfId="1259" builtinId="9" hidden="1"/>
    <cellStyle name="Besuchter Link" xfId="1261" builtinId="9" hidden="1"/>
    <cellStyle name="Besuchter Link" xfId="1263" builtinId="9" hidden="1"/>
    <cellStyle name="Besuchter Link" xfId="1265" builtinId="9" hidden="1"/>
    <cellStyle name="Besuchter Link" xfId="1267" builtinId="9" hidden="1"/>
    <cellStyle name="Besuchter Link" xfId="1269" builtinId="9" hidden="1"/>
    <cellStyle name="Besuchter Link" xfId="1271" builtinId="9" hidden="1"/>
    <cellStyle name="Besuchter Link" xfId="1273" builtinId="9" hidden="1"/>
    <cellStyle name="Besuchter Link" xfId="1275" builtinId="9" hidden="1"/>
    <cellStyle name="Besuchter Link" xfId="1277" builtinId="9" hidden="1"/>
    <cellStyle name="Besuchter Link" xfId="1279" builtinId="9" hidden="1"/>
    <cellStyle name="Besuchter Link" xfId="1281" builtinId="9" hidden="1"/>
    <cellStyle name="Besuchter Link" xfId="1283" builtinId="9" hidden="1"/>
    <cellStyle name="Besuchter Link" xfId="1285" builtinId="9" hidden="1"/>
    <cellStyle name="Besuchter Link" xfId="1287" builtinId="9" hidden="1"/>
    <cellStyle name="Besuchter Link" xfId="1289" builtinId="9" hidden="1"/>
    <cellStyle name="Besuchter Link" xfId="1291" builtinId="9" hidden="1"/>
    <cellStyle name="Besuchter Link" xfId="1293" builtinId="9" hidden="1"/>
    <cellStyle name="Besuchter Link" xfId="1295" builtinId="9" hidden="1"/>
    <cellStyle name="Besuchter Link" xfId="1297" builtinId="9" hidden="1"/>
    <cellStyle name="Besuchter Link" xfId="1299" builtinId="9" hidden="1"/>
    <cellStyle name="Besuchter Link" xfId="1301" builtinId="9" hidden="1"/>
    <cellStyle name="Besuchter Link" xfId="1303" builtinId="9" hidden="1"/>
    <cellStyle name="Besuchter Link" xfId="1305" builtinId="9" hidden="1"/>
    <cellStyle name="Besuchter Link" xfId="1307" builtinId="9" hidden="1"/>
    <cellStyle name="Besuchter Link" xfId="1309" builtinId="9" hidden="1"/>
    <cellStyle name="Besuchter Link" xfId="1311" builtinId="9" hidden="1"/>
    <cellStyle name="Besuchter Link" xfId="1313" builtinId="9" hidden="1"/>
    <cellStyle name="Besuchter Link" xfId="1315" builtinId="9" hidden="1"/>
    <cellStyle name="Besuchter Link" xfId="1317" builtinId="9" hidden="1"/>
    <cellStyle name="Besuchter Link" xfId="1319" builtinId="9" hidden="1"/>
    <cellStyle name="Besuchter Link" xfId="1321" builtinId="9" hidden="1"/>
    <cellStyle name="Besuchter Link" xfId="1323" builtinId="9" hidden="1"/>
    <cellStyle name="Besuchter Link" xfId="1325" builtinId="9" hidden="1"/>
    <cellStyle name="Besuchter Link" xfId="1327" builtinId="9" hidden="1"/>
    <cellStyle name="Besuchter Link" xfId="1329" builtinId="9" hidden="1"/>
    <cellStyle name="Besuchter Link" xfId="1331" builtinId="9" hidden="1"/>
    <cellStyle name="Besuchter Link" xfId="1333" builtinId="9" hidden="1"/>
    <cellStyle name="Besuchter Link" xfId="1335" builtinId="9" hidden="1"/>
    <cellStyle name="Besuchter Link" xfId="1337" builtinId="9" hidden="1"/>
    <cellStyle name="Besuchter Link" xfId="1339" builtinId="9" hidden="1"/>
    <cellStyle name="Besuchter Link" xfId="1341" builtinId="9" hidden="1"/>
    <cellStyle name="Besuchter Link" xfId="1343" builtinId="9" hidden="1"/>
    <cellStyle name="Besuchter Link" xfId="1345" builtinId="9" hidden="1"/>
    <cellStyle name="Besuchter Link" xfId="1347" builtinId="9" hidden="1"/>
    <cellStyle name="Besuchter Link" xfId="1349" builtinId="9" hidden="1"/>
    <cellStyle name="Besuchter Link" xfId="1351" builtinId="9" hidden="1"/>
    <cellStyle name="Besuchter Link" xfId="1353" builtinId="9" hidden="1"/>
    <cellStyle name="Besuchter Link" xfId="1355" builtinId="9" hidden="1"/>
    <cellStyle name="Besuchter Link" xfId="1357" builtinId="9" hidden="1"/>
    <cellStyle name="Besuchter Link" xfId="1359" builtinId="9" hidden="1"/>
    <cellStyle name="Besuchter Link" xfId="1361" builtinId="9" hidden="1"/>
    <cellStyle name="Besuchter Link" xfId="1363" builtinId="9" hidden="1"/>
    <cellStyle name="Besuchter Link" xfId="1365" builtinId="9" hidden="1"/>
    <cellStyle name="Besuchter Link" xfId="1367" builtinId="9" hidden="1"/>
    <cellStyle name="Besuchter Link" xfId="1369" builtinId="9" hidden="1"/>
    <cellStyle name="Besuchter Link" xfId="1371" builtinId="9" hidden="1"/>
    <cellStyle name="Besuchter Link" xfId="1373" builtinId="9" hidden="1"/>
    <cellStyle name="Besuchter Link" xfId="1375" builtinId="9" hidden="1"/>
    <cellStyle name="Besuchter Link" xfId="1377" builtinId="9" hidden="1"/>
    <cellStyle name="Besuchter Link" xfId="1379" builtinId="9" hidden="1"/>
    <cellStyle name="Besuchter Link" xfId="1381" builtinId="9" hidden="1"/>
    <cellStyle name="Besuchter Link" xfId="1383" builtinId="9" hidden="1"/>
    <cellStyle name="Besuchter Link" xfId="1385" builtinId="9" hidden="1"/>
    <cellStyle name="Besuchter Link" xfId="1387" builtinId="9" hidden="1"/>
    <cellStyle name="Besuchter Link" xfId="1389" builtinId="9" hidden="1"/>
    <cellStyle name="Besuchter Link" xfId="1391" builtinId="9" hidden="1"/>
    <cellStyle name="Besuchter Link" xfId="1393" builtinId="9" hidden="1"/>
    <cellStyle name="Besuchter Link" xfId="1395" builtinId="9" hidden="1"/>
    <cellStyle name="Besuchter Link" xfId="1397" builtinId="9" hidden="1"/>
    <cellStyle name="Besuchter Link" xfId="1399" builtinId="9" hidden="1"/>
    <cellStyle name="Besuchter Link" xfId="1401" builtinId="9" hidden="1"/>
    <cellStyle name="Besuchter Link" xfId="1403" builtinId="9" hidden="1"/>
    <cellStyle name="Besuchter Link" xfId="1405" builtinId="9" hidden="1"/>
    <cellStyle name="Besuchter Link" xfId="1407" builtinId="9" hidden="1"/>
    <cellStyle name="Besuchter Link" xfId="1409" builtinId="9" hidden="1"/>
    <cellStyle name="Besuchter Link" xfId="1411" builtinId="9" hidden="1"/>
    <cellStyle name="Besuchter Link" xfId="1413" builtinId="9" hidden="1"/>
    <cellStyle name="Besuchter Link" xfId="1415" builtinId="9" hidden="1"/>
    <cellStyle name="Besuchter Link" xfId="1417" builtinId="9" hidden="1"/>
    <cellStyle name="Besuchter Link" xfId="1419" builtinId="9" hidden="1"/>
    <cellStyle name="Besuchter Link" xfId="1421" builtinId="9" hidden="1"/>
    <cellStyle name="Besuchter Link" xfId="1423" builtinId="9" hidden="1"/>
    <cellStyle name="Besuchter Link" xfId="1425" builtinId="9" hidden="1"/>
    <cellStyle name="Besuchter Link" xfId="1427" builtinId="9" hidden="1"/>
    <cellStyle name="Besuchter Link" xfId="1429" builtinId="9" hidden="1"/>
    <cellStyle name="Besuchter Link" xfId="1431" builtinId="9" hidden="1"/>
    <cellStyle name="Besuchter Link" xfId="1433" builtinId="9" hidden="1"/>
    <cellStyle name="Besuchter Link" xfId="1435" builtinId="9" hidden="1"/>
    <cellStyle name="Besuchter Link" xfId="1437" builtinId="9" hidden="1"/>
    <cellStyle name="Besuchter Link" xfId="1439" builtinId="9" hidden="1"/>
    <cellStyle name="Besuchter Link" xfId="1441" builtinId="9" hidden="1"/>
    <cellStyle name="Besuchter Link" xfId="1443" builtinId="9" hidden="1"/>
    <cellStyle name="Besuchter Link" xfId="1445" builtinId="9" hidden="1"/>
    <cellStyle name="Besuchter Link" xfId="1447" builtinId="9" hidden="1"/>
    <cellStyle name="Besuchter Link" xfId="1449" builtinId="9" hidden="1"/>
    <cellStyle name="Besuchter Link" xfId="1451" builtinId="9" hidden="1"/>
    <cellStyle name="Besuchter Link" xfId="1453" builtinId="9" hidden="1"/>
    <cellStyle name="Besuchter Link" xfId="1455" builtinId="9" hidden="1"/>
    <cellStyle name="Besuchter Link" xfId="1457" builtinId="9" hidden="1"/>
    <cellStyle name="Besuchter Link" xfId="1459" builtinId="9" hidden="1"/>
    <cellStyle name="Besuchter Link" xfId="1461" builtinId="9" hidden="1"/>
    <cellStyle name="Besuchter Link" xfId="1463" builtinId="9" hidden="1"/>
    <cellStyle name="Besuchter Link" xfId="1465" builtinId="9" hidden="1"/>
    <cellStyle name="Besuchter Link" xfId="1467" builtinId="9" hidden="1"/>
    <cellStyle name="Besuchter Link" xfId="1469" builtinId="9" hidden="1"/>
    <cellStyle name="Besuchter Link" xfId="1471" builtinId="9" hidden="1"/>
    <cellStyle name="Besuchter Link" xfId="1473" builtinId="9" hidden="1"/>
    <cellStyle name="Besuchter Link" xfId="1475" builtinId="9" hidden="1"/>
    <cellStyle name="Besuchter Link" xfId="1477" builtinId="9" hidden="1"/>
    <cellStyle name="Besuchter Link" xfId="1479" builtinId="9" hidden="1"/>
    <cellStyle name="Besuchter Link" xfId="1481" builtinId="9" hidden="1"/>
    <cellStyle name="Besuchter Link" xfId="1483" builtinId="9" hidden="1"/>
    <cellStyle name="Besuchter Link" xfId="1485" builtinId="9" hidden="1"/>
    <cellStyle name="Besuchter Link" xfId="1487" builtinId="9" hidden="1"/>
    <cellStyle name="Besuchter Link" xfId="1489" builtinId="9" hidden="1"/>
    <cellStyle name="Besuchter Link" xfId="1491" builtinId="9" hidden="1"/>
    <cellStyle name="Besuchter Link" xfId="1493" builtinId="9" hidden="1"/>
    <cellStyle name="Besuchter Link" xfId="1495" builtinId="9" hidden="1"/>
    <cellStyle name="Besuchter Link" xfId="1497" builtinId="9" hidden="1"/>
    <cellStyle name="Besuchter Link" xfId="1499" builtinId="9" hidden="1"/>
    <cellStyle name="Besuchter Link" xfId="1501" builtinId="9" hidden="1"/>
    <cellStyle name="Besuchter Link" xfId="1503" builtinId="9" hidden="1"/>
    <cellStyle name="Besuchter Link" xfId="1505" builtinId="9" hidden="1"/>
    <cellStyle name="Besuchter Link" xfId="1507" builtinId="9" hidden="1"/>
    <cellStyle name="Besuchter Link" xfId="1509" builtinId="9" hidden="1"/>
    <cellStyle name="Besuchter Link" xfId="1511" builtinId="9" hidden="1"/>
    <cellStyle name="Besuchter Link" xfId="1513" builtinId="9" hidden="1"/>
    <cellStyle name="Besuchter Link" xfId="1515" builtinId="9" hidden="1"/>
    <cellStyle name="Besuchter Link" xfId="1517" builtinId="9" hidden="1"/>
    <cellStyle name="Besuchter Link" xfId="1519" builtinId="9" hidden="1"/>
    <cellStyle name="Besuchter Link" xfId="1521" builtinId="9" hidden="1"/>
    <cellStyle name="Besuchter Link" xfId="1523" builtinId="9" hidden="1"/>
    <cellStyle name="Besuchter Link" xfId="1525" builtinId="9" hidden="1"/>
    <cellStyle name="Besuchter Link" xfId="1527" builtinId="9" hidden="1"/>
    <cellStyle name="Besuchter Link" xfId="1529" builtinId="9" hidden="1"/>
    <cellStyle name="Besuchter Link" xfId="1531" builtinId="9" hidden="1"/>
    <cellStyle name="Besuchter Link" xfId="1533" builtinId="9" hidden="1"/>
    <cellStyle name="Besuchter Link" xfId="1535" builtinId="9" hidden="1"/>
    <cellStyle name="Besuchter Link" xfId="1537" builtinId="9" hidden="1"/>
    <cellStyle name="Besuchter Link" xfId="1539" builtinId="9" hidden="1"/>
    <cellStyle name="Besuchter Link" xfId="1541" builtinId="9" hidden="1"/>
    <cellStyle name="Besuchter Link" xfId="1543" builtinId="9" hidden="1"/>
    <cellStyle name="Besuchter Link" xfId="1545" builtinId="9" hidden="1"/>
    <cellStyle name="Besuchter Link" xfId="1547" builtinId="9" hidden="1"/>
    <cellStyle name="Besuchter Link" xfId="1549" builtinId="9" hidden="1"/>
    <cellStyle name="Besuchter Link" xfId="1551" builtinId="9" hidden="1"/>
    <cellStyle name="Besuchter Link" xfId="1553" builtinId="9" hidden="1"/>
    <cellStyle name="Besuchter Link" xfId="1555" builtinId="9" hidden="1"/>
    <cellStyle name="Besuchter Link" xfId="1557" builtinId="9" hidden="1"/>
    <cellStyle name="Besuchter Link" xfId="1559" builtinId="9" hidden="1"/>
    <cellStyle name="Besuchter Link" xfId="1561" builtinId="9" hidden="1"/>
    <cellStyle name="Besuchter Link" xfId="1563" builtinId="9" hidden="1"/>
    <cellStyle name="Besuchter Link" xfId="1565" builtinId="9" hidden="1"/>
    <cellStyle name="Besuchter Link" xfId="1567" builtinId="9" hidden="1"/>
    <cellStyle name="Besuchter Link" xfId="1569" builtinId="9" hidden="1"/>
    <cellStyle name="Besuchter Link" xfId="1571" builtinId="9" hidden="1"/>
    <cellStyle name="Besuchter Link" xfId="1573" builtinId="9" hidden="1"/>
    <cellStyle name="Besuchter Link" xfId="1575" builtinId="9" hidden="1"/>
    <cellStyle name="Besuchter Link" xfId="1577" builtinId="9" hidden="1"/>
    <cellStyle name="Besuchter Link" xfId="1579" builtinId="9" hidden="1"/>
    <cellStyle name="Besuchter Link" xfId="1581" builtinId="9" hidden="1"/>
    <cellStyle name="Besuchter Link" xfId="1583" builtinId="9" hidden="1"/>
    <cellStyle name="Besuchter Link" xfId="1585" builtinId="9" hidden="1"/>
    <cellStyle name="Besuchter Link" xfId="1587" builtinId="9" hidden="1"/>
    <cellStyle name="Besuchter Link" xfId="1589" builtinId="9" hidden="1"/>
    <cellStyle name="Besuchter Link" xfId="1591" builtinId="9" hidden="1"/>
    <cellStyle name="Besuchter Link" xfId="1593" builtinId="9" hidden="1"/>
    <cellStyle name="Besuchter Link" xfId="1595" builtinId="9" hidden="1"/>
    <cellStyle name="Besuchter Link" xfId="1597" builtinId="9" hidden="1"/>
    <cellStyle name="Besuchter Link" xfId="1599" builtinId="9" hidden="1"/>
    <cellStyle name="Besuchter Link" xfId="1601" builtinId="9" hidden="1"/>
    <cellStyle name="Besuchter Link" xfId="1603" builtinId="9" hidden="1"/>
    <cellStyle name="Besuchter Link" xfId="1605" builtinId="9" hidden="1"/>
    <cellStyle name="Besuchter Link" xfId="1607" builtinId="9" hidden="1"/>
    <cellStyle name="Besuchter Link" xfId="1609" builtinId="9" hidden="1"/>
    <cellStyle name="Besuchter Link" xfId="1611" builtinId="9" hidden="1"/>
    <cellStyle name="Besuchter Link" xfId="1613" builtinId="9" hidden="1"/>
    <cellStyle name="Besuchter Link" xfId="1615" builtinId="9" hidden="1"/>
    <cellStyle name="Besuchter Link" xfId="1617" builtinId="9" hidden="1"/>
    <cellStyle name="Besuchter Link" xfId="1619" builtinId="9" hidden="1"/>
    <cellStyle name="Besuchter Link" xfId="1621" builtinId="9" hidden="1"/>
    <cellStyle name="Besuchter Link" xfId="1623" builtinId="9" hidden="1"/>
    <cellStyle name="Besuchter Link" xfId="1625" builtinId="9" hidden="1"/>
    <cellStyle name="Besuchter Link" xfId="1627" builtinId="9" hidden="1"/>
    <cellStyle name="Besuchter Link" xfId="1629" builtinId="9" hidden="1"/>
    <cellStyle name="Besuchter Link" xfId="1631" builtinId="9" hidden="1"/>
    <cellStyle name="Besuchter Link" xfId="1633" builtinId="9" hidden="1"/>
    <cellStyle name="Besuchter Link" xfId="1635" builtinId="9" hidden="1"/>
    <cellStyle name="Besuchter Link" xfId="1637" builtinId="9" hidden="1"/>
    <cellStyle name="Besuchter Link" xfId="1639" builtinId="9" hidden="1"/>
    <cellStyle name="Besuchter Link" xfId="1641" builtinId="9" hidden="1"/>
    <cellStyle name="Besuchter Link" xfId="1643" builtinId="9" hidden="1"/>
    <cellStyle name="Besuchter Link" xfId="1645" builtinId="9" hidden="1"/>
    <cellStyle name="Besuchter Link" xfId="1647" builtinId="9" hidden="1"/>
    <cellStyle name="Besuchter Link" xfId="1649" builtinId="9" hidden="1"/>
    <cellStyle name="Besuchter Link" xfId="1651" builtinId="9" hidden="1"/>
    <cellStyle name="Besuchter Link" xfId="1653" builtinId="9" hidden="1"/>
    <cellStyle name="Besuchter Link" xfId="1655" builtinId="9" hidden="1"/>
    <cellStyle name="Besuchter Link" xfId="1657" builtinId="9" hidden="1"/>
    <cellStyle name="Besuchter Link" xfId="1659" builtinId="9" hidden="1"/>
    <cellStyle name="Besuchter Link" xfId="1661" builtinId="9" hidden="1"/>
    <cellStyle name="Besuchter Link" xfId="1663" builtinId="9" hidden="1"/>
    <cellStyle name="Besuchter Link" xfId="1665" builtinId="9" hidden="1"/>
    <cellStyle name="Besuchter Link" xfId="1667" builtinId="9" hidden="1"/>
    <cellStyle name="Besuchter Link" xfId="1669" builtinId="9" hidden="1"/>
    <cellStyle name="Besuchter Link" xfId="1671" builtinId="9" hidden="1"/>
    <cellStyle name="Besuchter Link" xfId="1673" builtinId="9" hidden="1"/>
    <cellStyle name="Besuchter Link" xfId="1675" builtinId="9" hidden="1"/>
    <cellStyle name="Besuchter Link" xfId="1677" builtinId="9" hidden="1"/>
    <cellStyle name="Besuchter Link" xfId="1679" builtinId="9" hidden="1"/>
    <cellStyle name="Besuchter Link" xfId="1681" builtinId="9" hidden="1"/>
    <cellStyle name="Besuchter Link" xfId="1683" builtinId="9" hidden="1"/>
    <cellStyle name="Besuchter Link" xfId="1685" builtinId="9" hidden="1"/>
    <cellStyle name="Besuchter Link" xfId="1687" builtinId="9" hidden="1"/>
    <cellStyle name="Besuchter Link" xfId="1689" builtinId="9" hidden="1"/>
    <cellStyle name="Besuchter Link" xfId="1691" builtinId="9" hidden="1"/>
    <cellStyle name="Besuchter Link" xfId="1693" builtinId="9" hidden="1"/>
    <cellStyle name="Besuchter Link" xfId="1695" builtinId="9" hidden="1"/>
    <cellStyle name="Besuchter Link" xfId="1697" builtinId="9" hidden="1"/>
    <cellStyle name="Besuchter Link" xfId="1699" builtinId="9" hidden="1"/>
    <cellStyle name="Besuchter Link" xfId="1701" builtinId="9" hidden="1"/>
    <cellStyle name="Besuchter Link" xfId="1703" builtinId="9" hidden="1"/>
    <cellStyle name="Besuchter Link" xfId="1705" builtinId="9" hidden="1"/>
    <cellStyle name="Besuchter Link" xfId="1707" builtinId="9" hidden="1"/>
    <cellStyle name="Besuchter Link" xfId="1709" builtinId="9" hidden="1"/>
    <cellStyle name="Besuchter Link" xfId="1711" builtinId="9" hidden="1"/>
    <cellStyle name="Besuchter Link" xfId="1713" builtinId="9" hidden="1"/>
    <cellStyle name="Besuchter Link" xfId="1715" builtinId="9" hidden="1"/>
    <cellStyle name="Besuchter Link" xfId="1717" builtinId="9" hidden="1"/>
    <cellStyle name="Besuchter Link" xfId="1719" builtinId="9" hidden="1"/>
    <cellStyle name="Besuchter Link" xfId="1721" builtinId="9" hidden="1"/>
    <cellStyle name="Besuchter Link" xfId="1723" builtinId="9" hidden="1"/>
    <cellStyle name="Besuchter Link" xfId="1725" builtinId="9" hidden="1"/>
    <cellStyle name="Besuchter Link" xfId="1727" builtinId="9" hidden="1"/>
    <cellStyle name="Besuchter Link" xfId="1729" builtinId="9" hidden="1"/>
    <cellStyle name="Besuchter Link" xfId="1731" builtinId="9" hidden="1"/>
    <cellStyle name="Besuchter Link" xfId="1733" builtinId="9" hidden="1"/>
    <cellStyle name="Besuchter Link" xfId="1735" builtinId="9" hidden="1"/>
    <cellStyle name="Besuchter Link" xfId="1737" builtinId="9" hidden="1"/>
    <cellStyle name="Besuchter Link" xfId="1739" builtinId="9" hidden="1"/>
    <cellStyle name="Besuchter Link" xfId="1741" builtinId="9" hidden="1"/>
    <cellStyle name="Besuchter Link" xfId="1743" builtinId="9" hidden="1"/>
    <cellStyle name="Besuchter Link" xfId="1745" builtinId="9" hidden="1"/>
    <cellStyle name="Besuchter Link" xfId="1747" builtinId="9" hidden="1"/>
    <cellStyle name="Besuchter Link" xfId="1749" builtinId="9" hidden="1"/>
    <cellStyle name="Besuchter Link" xfId="1751" builtinId="9" hidden="1"/>
    <cellStyle name="Besuchter Link" xfId="1753" builtinId="9" hidden="1"/>
    <cellStyle name="Besuchter Link" xfId="1755" builtinId="9" hidden="1"/>
    <cellStyle name="Besuchter Link" xfId="1757" builtinId="9" hidden="1"/>
    <cellStyle name="Besuchter Link" xfId="1759" builtinId="9" hidden="1"/>
    <cellStyle name="Besuchter Link" xfId="1761" builtinId="9" hidden="1"/>
    <cellStyle name="Besuchter Link" xfId="1763" builtinId="9" hidden="1"/>
    <cellStyle name="Besuchter Link" xfId="1765" builtinId="9" hidden="1"/>
    <cellStyle name="Besuchter Link" xfId="1767" builtinId="9" hidden="1"/>
    <cellStyle name="Besuchter Link" xfId="1769" builtinId="9" hidden="1"/>
    <cellStyle name="Besuchter Link" xfId="1771" builtinId="9" hidden="1"/>
    <cellStyle name="Besuchter Link" xfId="1773" builtinId="9" hidden="1"/>
    <cellStyle name="Besuchter Link" xfId="1775" builtinId="9" hidden="1"/>
    <cellStyle name="Besuchter Link" xfId="1777" builtinId="9" hidden="1"/>
    <cellStyle name="Besuchter Link" xfId="1779" builtinId="9" hidden="1"/>
    <cellStyle name="Besuchter Link" xfId="1781" builtinId="9" hidden="1"/>
    <cellStyle name="Besuchter Link" xfId="1783" builtinId="9" hidden="1"/>
    <cellStyle name="Besuchter Link" xfId="1785" builtinId="9" hidden="1"/>
    <cellStyle name="Besuchter Link" xfId="1787" builtinId="9" hidden="1"/>
    <cellStyle name="Besuchter Link" xfId="1789" builtinId="9" hidden="1"/>
    <cellStyle name="Besuchter Link" xfId="1791" builtinId="9" hidden="1"/>
    <cellStyle name="Besuchter Link" xfId="1793" builtinId="9" hidden="1"/>
    <cellStyle name="Besuchter Link" xfId="1795" builtinId="9" hidden="1"/>
    <cellStyle name="Besuchter Link" xfId="1797" builtinId="9" hidden="1"/>
    <cellStyle name="Besuchter Link" xfId="1799" builtinId="9" hidden="1"/>
    <cellStyle name="Besuchter Link" xfId="1801" builtinId="9" hidden="1"/>
    <cellStyle name="Besuchter Link" xfId="1803" builtinId="9" hidden="1"/>
    <cellStyle name="Besuchter Link" xfId="1805" builtinId="9" hidden="1"/>
    <cellStyle name="Besuchter Link" xfId="1807" builtinId="9" hidden="1"/>
    <cellStyle name="Besuchter Link" xfId="1809" builtinId="9" hidden="1"/>
    <cellStyle name="Besuchter Link" xfId="1811" builtinId="9" hidden="1"/>
    <cellStyle name="Besuchter Link" xfId="1813" builtinId="9" hidden="1"/>
    <cellStyle name="Besuchter Link" xfId="1815" builtinId="9" hidden="1"/>
    <cellStyle name="Besuchter Link" xfId="1817" builtinId="9" hidden="1"/>
    <cellStyle name="Gut" xfId="461" builtinId="26"/>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hidden="1"/>
    <cellStyle name="Link" xfId="207" builtinId="8" hidden="1"/>
    <cellStyle name="Link" xfId="209" builtinId="8" hidden="1"/>
    <cellStyle name="Link" xfId="211" builtinId="8" hidden="1"/>
    <cellStyle name="Link" xfId="213" builtinId="8" hidden="1"/>
    <cellStyle name="Link" xfId="215" builtinId="8" hidden="1"/>
    <cellStyle name="Link" xfId="217" builtinId="8" hidden="1"/>
    <cellStyle name="Link" xfId="219" builtinId="8" hidden="1"/>
    <cellStyle name="Link" xfId="221" builtinId="8" hidden="1"/>
    <cellStyle name="Link" xfId="223" builtinId="8" hidden="1"/>
    <cellStyle name="Link" xfId="225" builtinId="8" hidden="1"/>
    <cellStyle name="Link" xfId="227" builtinId="8" hidden="1"/>
    <cellStyle name="Link" xfId="229" builtinId="8" hidden="1"/>
    <cellStyle name="Link" xfId="231" builtinId="8" hidden="1"/>
    <cellStyle name="Link" xfId="233" builtinId="8" hidden="1"/>
    <cellStyle name="Link" xfId="235" builtinId="8" hidden="1"/>
    <cellStyle name="Link" xfId="237" builtinId="8" hidden="1"/>
    <cellStyle name="Link" xfId="239" builtinId="8" hidden="1"/>
    <cellStyle name="Link" xfId="241" builtinId="8" hidden="1"/>
    <cellStyle name="Link" xfId="243" builtinId="8" hidden="1"/>
    <cellStyle name="Link" xfId="245" builtinId="8" hidden="1"/>
    <cellStyle name="Link" xfId="247" builtinId="8" hidden="1"/>
    <cellStyle name="Link" xfId="249" builtinId="8" hidden="1"/>
    <cellStyle name="Link" xfId="251" builtinId="8" hidden="1"/>
    <cellStyle name="Link" xfId="253" builtinId="8" hidden="1"/>
    <cellStyle name="Link" xfId="255" builtinId="8" hidden="1"/>
    <cellStyle name="Link" xfId="257" builtinId="8" hidden="1"/>
    <cellStyle name="Link" xfId="259" builtinId="8" hidden="1"/>
    <cellStyle name="Link" xfId="261" builtinId="8" hidden="1"/>
    <cellStyle name="Link" xfId="263" builtinId="8" hidden="1"/>
    <cellStyle name="Link" xfId="265" builtinId="8" hidden="1"/>
    <cellStyle name="Link" xfId="267" builtinId="8" hidden="1"/>
    <cellStyle name="Link" xfId="269" builtinId="8" hidden="1"/>
    <cellStyle name="Link" xfId="271" builtinId="8" hidden="1"/>
    <cellStyle name="Link" xfId="273" builtinId="8" hidden="1"/>
    <cellStyle name="Link" xfId="275" builtinId="8" hidden="1"/>
    <cellStyle name="Link" xfId="277" builtinId="8" hidden="1"/>
    <cellStyle name="Link" xfId="279" builtinId="8" hidden="1"/>
    <cellStyle name="Link" xfId="281" builtinId="8" hidden="1"/>
    <cellStyle name="Link" xfId="283" builtinId="8" hidden="1"/>
    <cellStyle name="Link" xfId="285" builtinId="8" hidden="1"/>
    <cellStyle name="Link" xfId="287" builtinId="8" hidden="1"/>
    <cellStyle name="Link" xfId="289" builtinId="8" hidden="1"/>
    <cellStyle name="Link" xfId="291" builtinId="8" hidden="1"/>
    <cellStyle name="Link" xfId="293" builtinId="8" hidden="1"/>
    <cellStyle name="Link" xfId="295" builtinId="8" hidden="1"/>
    <cellStyle name="Link" xfId="297" builtinId="8" hidden="1"/>
    <cellStyle name="Link" xfId="299" builtinId="8" hidden="1"/>
    <cellStyle name="Link" xfId="301" builtinId="8" hidden="1"/>
    <cellStyle name="Link" xfId="303" builtinId="8" hidden="1"/>
    <cellStyle name="Link" xfId="305" builtinId="8" hidden="1"/>
    <cellStyle name="Link" xfId="307" builtinId="8" hidden="1"/>
    <cellStyle name="Link" xfId="309" builtinId="8" hidden="1"/>
    <cellStyle name="Link" xfId="311" builtinId="8" hidden="1"/>
    <cellStyle name="Link" xfId="313" builtinId="8" hidden="1"/>
    <cellStyle name="Link" xfId="315" builtinId="8" hidden="1"/>
    <cellStyle name="Link" xfId="317" builtinId="8" hidden="1"/>
    <cellStyle name="Link" xfId="319" builtinId="8" hidden="1"/>
    <cellStyle name="Link" xfId="321" builtinId="8" hidden="1"/>
    <cellStyle name="Link" xfId="323" builtinId="8" hidden="1"/>
    <cellStyle name="Link" xfId="325" builtinId="8" hidden="1"/>
    <cellStyle name="Link" xfId="327" builtinId="8" hidden="1"/>
    <cellStyle name="Link" xfId="329" builtinId="8" hidden="1"/>
    <cellStyle name="Link" xfId="331" builtinId="8" hidden="1"/>
    <cellStyle name="Link" xfId="333" builtinId="8" hidden="1"/>
    <cellStyle name="Link" xfId="335" builtinId="8" hidden="1"/>
    <cellStyle name="Link" xfId="337" builtinId="8" hidden="1"/>
    <cellStyle name="Link" xfId="339" builtinId="8" hidden="1"/>
    <cellStyle name="Link" xfId="341" builtinId="8" hidden="1"/>
    <cellStyle name="Link" xfId="343" builtinId="8" hidden="1"/>
    <cellStyle name="Link" xfId="345" builtinId="8" hidden="1"/>
    <cellStyle name="Link" xfId="347" builtinId="8" hidden="1"/>
    <cellStyle name="Link" xfId="349" builtinId="8" hidden="1"/>
    <cellStyle name="Link" xfId="351" builtinId="8" hidden="1"/>
    <cellStyle name="Link" xfId="353" builtinId="8" hidden="1"/>
    <cellStyle name="Link" xfId="355" builtinId="8" hidden="1"/>
    <cellStyle name="Link" xfId="357" builtinId="8" hidden="1"/>
    <cellStyle name="Link" xfId="359" builtinId="8" hidden="1"/>
    <cellStyle name="Link" xfId="361" builtinId="8" hidden="1"/>
    <cellStyle name="Link" xfId="363" builtinId="8" hidden="1"/>
    <cellStyle name="Link" xfId="365" builtinId="8" hidden="1"/>
    <cellStyle name="Link" xfId="367" builtinId="8" hidden="1"/>
    <cellStyle name="Link" xfId="369" builtinId="8" hidden="1"/>
    <cellStyle name="Link" xfId="371" builtinId="8" hidden="1"/>
    <cellStyle name="Link" xfId="373" builtinId="8" hidden="1"/>
    <cellStyle name="Link" xfId="375" builtinId="8" hidden="1"/>
    <cellStyle name="Link" xfId="377" builtinId="8" hidden="1"/>
    <cellStyle name="Link" xfId="379" builtinId="8" hidden="1"/>
    <cellStyle name="Link" xfId="381" builtinId="8" hidden="1"/>
    <cellStyle name="Link" xfId="383" builtinId="8" hidden="1"/>
    <cellStyle name="Link" xfId="385" builtinId="8" hidden="1"/>
    <cellStyle name="Link" xfId="387" builtinId="8" hidden="1"/>
    <cellStyle name="Link" xfId="390" builtinId="8" hidden="1"/>
    <cellStyle name="Link" xfId="392" builtinId="8" hidden="1"/>
    <cellStyle name="Link" xfId="394" builtinId="8" hidden="1"/>
    <cellStyle name="Link" xfId="396" builtinId="8" hidden="1"/>
    <cellStyle name="Link" xfId="398" builtinId="8" hidden="1"/>
    <cellStyle name="Link" xfId="400" builtinId="8" hidden="1"/>
    <cellStyle name="Link" xfId="402" builtinId="8" hidden="1"/>
    <cellStyle name="Link" xfId="404" builtinId="8" hidden="1"/>
    <cellStyle name="Link" xfId="406" builtinId="8" hidden="1"/>
    <cellStyle name="Link" xfId="408" builtinId="8" hidden="1"/>
    <cellStyle name="Link" xfId="410" builtinId="8" hidden="1"/>
    <cellStyle name="Link" xfId="412" builtinId="8" hidden="1"/>
    <cellStyle name="Link" xfId="414" builtinId="8" hidden="1"/>
    <cellStyle name="Link" xfId="416" builtinId="8" hidden="1"/>
    <cellStyle name="Link" xfId="418" builtinId="8" hidden="1"/>
    <cellStyle name="Link" xfId="420" builtinId="8" hidden="1"/>
    <cellStyle name="Link" xfId="422" builtinId="8" hidden="1"/>
    <cellStyle name="Link" xfId="424" builtinId="8" hidden="1"/>
    <cellStyle name="Link" xfId="426" builtinId="8" hidden="1"/>
    <cellStyle name="Link" xfId="428" builtinId="8" hidden="1"/>
    <cellStyle name="Link" xfId="431" builtinId="8" hidden="1"/>
    <cellStyle name="Link" xfId="433" builtinId="8" hidden="1"/>
    <cellStyle name="Link" xfId="435" builtinId="8" hidden="1"/>
    <cellStyle name="Link" xfId="437" builtinId="8" hidden="1"/>
    <cellStyle name="Link" xfId="439" builtinId="8" hidden="1"/>
    <cellStyle name="Link" xfId="441" builtinId="8" hidden="1"/>
    <cellStyle name="Link" xfId="443" builtinId="8" hidden="1"/>
    <cellStyle name="Link" xfId="445" builtinId="8" hidden="1"/>
    <cellStyle name="Link" xfId="447" builtinId="8" hidden="1"/>
    <cellStyle name="Link" xfId="449" builtinId="8" hidden="1"/>
    <cellStyle name="Link" xfId="451" builtinId="8" hidden="1"/>
    <cellStyle name="Link" xfId="453" builtinId="8" hidden="1"/>
    <cellStyle name="Link" xfId="455" builtinId="8" hidden="1"/>
    <cellStyle name="Link" xfId="457" builtinId="8" hidden="1"/>
    <cellStyle name="Link" xfId="459" builtinId="8" hidden="1"/>
    <cellStyle name="Link" xfId="462" builtinId="8" hidden="1"/>
    <cellStyle name="Link" xfId="464" builtinId="8" hidden="1"/>
    <cellStyle name="Link" xfId="466" builtinId="8" hidden="1"/>
    <cellStyle name="Link" xfId="468" builtinId="8" hidden="1"/>
    <cellStyle name="Link" xfId="470" builtinId="8" hidden="1"/>
    <cellStyle name="Link" xfId="472" builtinId="8" hidden="1"/>
    <cellStyle name="Link" xfId="474" builtinId="8" hidden="1"/>
    <cellStyle name="Link" xfId="476" builtinId="8" hidden="1"/>
    <cellStyle name="Link" xfId="478" builtinId="8" hidden="1"/>
    <cellStyle name="Link" xfId="480" builtinId="8" hidden="1"/>
    <cellStyle name="Link" xfId="482" builtinId="8" hidden="1"/>
    <cellStyle name="Link" xfId="484" builtinId="8" hidden="1"/>
    <cellStyle name="Link" xfId="486" builtinId="8" hidden="1"/>
    <cellStyle name="Link" xfId="488" builtinId="8" hidden="1"/>
    <cellStyle name="Link" xfId="490" builtinId="8" hidden="1"/>
    <cellStyle name="Link" xfId="492" builtinId="8" hidden="1"/>
    <cellStyle name="Link" xfId="494" builtinId="8" hidden="1"/>
    <cellStyle name="Link" xfId="496" builtinId="8" hidden="1"/>
    <cellStyle name="Link" xfId="498" builtinId="8" hidden="1"/>
    <cellStyle name="Link" xfId="500" builtinId="8" hidden="1"/>
    <cellStyle name="Link" xfId="502" builtinId="8" hidden="1"/>
    <cellStyle name="Link" xfId="504" builtinId="8" hidden="1"/>
    <cellStyle name="Link" xfId="506" builtinId="8" hidden="1"/>
    <cellStyle name="Link" xfId="508" builtinId="8" hidden="1"/>
    <cellStyle name="Link" xfId="510" builtinId="8" hidden="1"/>
    <cellStyle name="Link" xfId="512" builtinId="8" hidden="1"/>
    <cellStyle name="Link" xfId="514" builtinId="8" hidden="1"/>
    <cellStyle name="Link" xfId="516" builtinId="8" hidden="1"/>
    <cellStyle name="Link" xfId="518" builtinId="8" hidden="1"/>
    <cellStyle name="Link" xfId="520" builtinId="8" hidden="1"/>
    <cellStyle name="Link" xfId="522" builtinId="8" hidden="1"/>
    <cellStyle name="Link" xfId="524" builtinId="8" hidden="1"/>
    <cellStyle name="Link" xfId="526" builtinId="8" hidden="1"/>
    <cellStyle name="Link" xfId="528" builtinId="8" hidden="1"/>
    <cellStyle name="Link" xfId="530" builtinId="8" hidden="1"/>
    <cellStyle name="Link" xfId="532" builtinId="8" hidden="1"/>
    <cellStyle name="Link" xfId="534" builtinId="8" hidden="1"/>
    <cellStyle name="Link" xfId="536" builtinId="8" hidden="1"/>
    <cellStyle name="Link" xfId="538" builtinId="8" hidden="1"/>
    <cellStyle name="Link" xfId="540" builtinId="8" hidden="1"/>
    <cellStyle name="Link" xfId="542" builtinId="8" hidden="1"/>
    <cellStyle name="Link" xfId="544" builtinId="8" hidden="1"/>
    <cellStyle name="Link" xfId="546" builtinId="8" hidden="1"/>
    <cellStyle name="Link" xfId="548" builtinId="8" hidden="1"/>
    <cellStyle name="Link" xfId="550" builtinId="8" hidden="1"/>
    <cellStyle name="Link" xfId="552" builtinId="8" hidden="1"/>
    <cellStyle name="Link" xfId="554" builtinId="8" hidden="1"/>
    <cellStyle name="Link" xfId="556" builtinId="8" hidden="1"/>
    <cellStyle name="Link" xfId="558" builtinId="8" hidden="1"/>
    <cellStyle name="Link" xfId="560" builtinId="8" hidden="1"/>
    <cellStyle name="Link" xfId="562" builtinId="8" hidden="1"/>
    <cellStyle name="Link" xfId="564" builtinId="8" hidden="1"/>
    <cellStyle name="Link" xfId="566" builtinId="8" hidden="1"/>
    <cellStyle name="Link" xfId="568" builtinId="8" hidden="1"/>
    <cellStyle name="Link" xfId="570" builtinId="8" hidden="1"/>
    <cellStyle name="Link" xfId="572" builtinId="8" hidden="1"/>
    <cellStyle name="Link" xfId="574" builtinId="8" hidden="1"/>
    <cellStyle name="Link" xfId="576" builtinId="8" hidden="1"/>
    <cellStyle name="Link" xfId="578" builtinId="8" hidden="1"/>
    <cellStyle name="Link" xfId="580" builtinId="8" hidden="1"/>
    <cellStyle name="Link" xfId="582" builtinId="8" hidden="1"/>
    <cellStyle name="Link" xfId="584" builtinId="8" hidden="1"/>
    <cellStyle name="Link" xfId="586" builtinId="8" hidden="1"/>
    <cellStyle name="Link" xfId="588" builtinId="8" hidden="1"/>
    <cellStyle name="Link" xfId="590" builtinId="8" hidden="1"/>
    <cellStyle name="Link" xfId="592" builtinId="8" hidden="1"/>
    <cellStyle name="Link" xfId="594" builtinId="8" hidden="1"/>
    <cellStyle name="Link" xfId="596" builtinId="8" hidden="1"/>
    <cellStyle name="Link" xfId="598" builtinId="8" hidden="1"/>
    <cellStyle name="Link" xfId="600" builtinId="8" hidden="1"/>
    <cellStyle name="Link" xfId="602" builtinId="8" hidden="1"/>
    <cellStyle name="Link" xfId="604" builtinId="8" hidden="1"/>
    <cellStyle name="Link" xfId="606" builtinId="8" hidden="1"/>
    <cellStyle name="Link" xfId="608" builtinId="8" hidden="1"/>
    <cellStyle name="Link" xfId="610" builtinId="8" hidden="1"/>
    <cellStyle name="Link" xfId="612" builtinId="8" hidden="1"/>
    <cellStyle name="Link" xfId="614" builtinId="8" hidden="1"/>
    <cellStyle name="Link" xfId="616" builtinId="8" hidden="1"/>
    <cellStyle name="Link" xfId="618" builtinId="8" hidden="1"/>
    <cellStyle name="Link" xfId="620" builtinId="8" hidden="1"/>
    <cellStyle name="Link" xfId="622" builtinId="8" hidden="1"/>
    <cellStyle name="Link" xfId="624" builtinId="8" hidden="1"/>
    <cellStyle name="Link" xfId="626" builtinId="8" hidden="1"/>
    <cellStyle name="Link" xfId="628" builtinId="8" hidden="1"/>
    <cellStyle name="Link" xfId="630" builtinId="8" hidden="1"/>
    <cellStyle name="Link" xfId="632" builtinId="8" hidden="1"/>
    <cellStyle name="Link" xfId="634" builtinId="8" hidden="1"/>
    <cellStyle name="Link" xfId="636" builtinId="8" hidden="1"/>
    <cellStyle name="Link" xfId="638" builtinId="8" hidden="1"/>
    <cellStyle name="Link" xfId="640" builtinId="8" hidden="1"/>
    <cellStyle name="Link" xfId="642" builtinId="8" hidden="1"/>
    <cellStyle name="Link" xfId="644" builtinId="8" hidden="1"/>
    <cellStyle name="Link" xfId="646" builtinId="8" hidden="1"/>
    <cellStyle name="Link" xfId="648" builtinId="8" hidden="1"/>
    <cellStyle name="Link" xfId="650" builtinId="8" hidden="1"/>
    <cellStyle name="Link" xfId="652" builtinId="8" hidden="1"/>
    <cellStyle name="Link" xfId="654" builtinId="8" hidden="1"/>
    <cellStyle name="Link" xfId="656" builtinId="8" hidden="1"/>
    <cellStyle name="Link" xfId="658" builtinId="8" hidden="1"/>
    <cellStyle name="Link" xfId="660" builtinId="8" hidden="1"/>
    <cellStyle name="Link" xfId="662" builtinId="8" hidden="1"/>
    <cellStyle name="Link" xfId="664" builtinId="8" hidden="1"/>
    <cellStyle name="Link" xfId="666" builtinId="8" hidden="1"/>
    <cellStyle name="Link" xfId="668" builtinId="8" hidden="1"/>
    <cellStyle name="Link" xfId="670" builtinId="8" hidden="1"/>
    <cellStyle name="Link" xfId="672" builtinId="8" hidden="1"/>
    <cellStyle name="Link" xfId="674" builtinId="8" hidden="1"/>
    <cellStyle name="Link" xfId="676" builtinId="8" hidden="1"/>
    <cellStyle name="Link" xfId="678" builtinId="8" hidden="1"/>
    <cellStyle name="Link" xfId="680" builtinId="8" hidden="1"/>
    <cellStyle name="Link" xfId="682" builtinId="8" hidden="1"/>
    <cellStyle name="Link" xfId="684" builtinId="8" hidden="1"/>
    <cellStyle name="Link" xfId="686" builtinId="8" hidden="1"/>
    <cellStyle name="Link" xfId="688" builtinId="8" hidden="1"/>
    <cellStyle name="Link" xfId="690" builtinId="8" hidden="1"/>
    <cellStyle name="Link" xfId="692" builtinId="8" hidden="1"/>
    <cellStyle name="Link" xfId="694" builtinId="8" hidden="1"/>
    <cellStyle name="Link" xfId="696" builtinId="8" hidden="1"/>
    <cellStyle name="Link" xfId="698" builtinId="8" hidden="1"/>
    <cellStyle name="Link" xfId="700" builtinId="8" hidden="1"/>
    <cellStyle name="Link" xfId="702" builtinId="8" hidden="1"/>
    <cellStyle name="Link" xfId="704" builtinId="8" hidden="1"/>
    <cellStyle name="Link" xfId="706" builtinId="8" hidden="1"/>
    <cellStyle name="Link" xfId="708" builtinId="8" hidden="1"/>
    <cellStyle name="Link" xfId="710" builtinId="8" hidden="1"/>
    <cellStyle name="Link" xfId="712" builtinId="8" hidden="1"/>
    <cellStyle name="Link" xfId="714" builtinId="8" hidden="1"/>
    <cellStyle name="Link" xfId="716" builtinId="8" hidden="1"/>
    <cellStyle name="Link" xfId="718" builtinId="8" hidden="1"/>
    <cellStyle name="Link" xfId="720" builtinId="8" hidden="1"/>
    <cellStyle name="Link" xfId="722" builtinId="8" hidden="1"/>
    <cellStyle name="Link" xfId="724" builtinId="8" hidden="1"/>
    <cellStyle name="Link" xfId="726" builtinId="8" hidden="1"/>
    <cellStyle name="Link" xfId="728" builtinId="8" hidden="1"/>
    <cellStyle name="Link" xfId="730" builtinId="8" hidden="1"/>
    <cellStyle name="Link" xfId="732" builtinId="8" hidden="1"/>
    <cellStyle name="Link" xfId="734" builtinId="8" hidden="1"/>
    <cellStyle name="Link" xfId="736" builtinId="8" hidden="1"/>
    <cellStyle name="Link" xfId="738" builtinId="8" hidden="1"/>
    <cellStyle name="Link" xfId="740" builtinId="8" hidden="1"/>
    <cellStyle name="Link" xfId="742" builtinId="8" hidden="1"/>
    <cellStyle name="Link" xfId="744" builtinId="8" hidden="1"/>
    <cellStyle name="Link" xfId="746" builtinId="8" hidden="1"/>
    <cellStyle name="Link" xfId="748" builtinId="8" hidden="1"/>
    <cellStyle name="Link" xfId="750" builtinId="8" hidden="1"/>
    <cellStyle name="Link" xfId="752" builtinId="8" hidden="1"/>
    <cellStyle name="Link" xfId="754" builtinId="8" hidden="1"/>
    <cellStyle name="Link" xfId="756" builtinId="8" hidden="1"/>
    <cellStyle name="Link" xfId="758" builtinId="8" hidden="1"/>
    <cellStyle name="Link" xfId="760" builtinId="8" hidden="1"/>
    <cellStyle name="Link" xfId="762" builtinId="8" hidden="1"/>
    <cellStyle name="Link" xfId="764" builtinId="8" hidden="1"/>
    <cellStyle name="Link" xfId="766" builtinId="8" hidden="1"/>
    <cellStyle name="Link" xfId="768" builtinId="8" hidden="1"/>
    <cellStyle name="Link" xfId="770" builtinId="8" hidden="1"/>
    <cellStyle name="Link" xfId="772" builtinId="8" hidden="1"/>
    <cellStyle name="Link" xfId="774" builtinId="8" hidden="1"/>
    <cellStyle name="Link" xfId="776" builtinId="8" hidden="1"/>
    <cellStyle name="Link" xfId="778" builtinId="8" hidden="1"/>
    <cellStyle name="Link" xfId="780" builtinId="8" hidden="1"/>
    <cellStyle name="Link" xfId="782" builtinId="8" hidden="1"/>
    <cellStyle name="Link" xfId="784" builtinId="8" hidden="1"/>
    <cellStyle name="Link" xfId="786" builtinId="8" hidden="1"/>
    <cellStyle name="Link" xfId="788" builtinId="8" hidden="1"/>
    <cellStyle name="Link" xfId="790" builtinId="8" hidden="1"/>
    <cellStyle name="Link" xfId="792" builtinId="8" hidden="1"/>
    <cellStyle name="Link" xfId="794" builtinId="8" hidden="1"/>
    <cellStyle name="Link" xfId="796" builtinId="8" hidden="1"/>
    <cellStyle name="Link" xfId="798" builtinId="8" hidden="1"/>
    <cellStyle name="Link" xfId="800" builtinId="8" hidden="1"/>
    <cellStyle name="Link" xfId="802" builtinId="8" hidden="1"/>
    <cellStyle name="Link" xfId="804" builtinId="8" hidden="1"/>
    <cellStyle name="Link" xfId="806" builtinId="8" hidden="1"/>
    <cellStyle name="Link" xfId="808" builtinId="8" hidden="1"/>
    <cellStyle name="Link" xfId="810" builtinId="8" hidden="1"/>
    <cellStyle name="Link" xfId="812" builtinId="8" hidden="1"/>
    <cellStyle name="Link" xfId="814" builtinId="8" hidden="1"/>
    <cellStyle name="Link" xfId="816" builtinId="8" hidden="1"/>
    <cellStyle name="Link" xfId="818" builtinId="8" hidden="1"/>
    <cellStyle name="Link" xfId="820" builtinId="8" hidden="1"/>
    <cellStyle name="Link" xfId="822" builtinId="8" hidden="1"/>
    <cellStyle name="Link" xfId="824" builtinId="8" hidden="1"/>
    <cellStyle name="Link" xfId="826" builtinId="8" hidden="1"/>
    <cellStyle name="Link" xfId="828" builtinId="8" hidden="1"/>
    <cellStyle name="Link" xfId="830" builtinId="8" hidden="1"/>
    <cellStyle name="Link" xfId="832" builtinId="8" hidden="1"/>
    <cellStyle name="Link" xfId="834" builtinId="8" hidden="1"/>
    <cellStyle name="Link" xfId="836" builtinId="8" hidden="1"/>
    <cellStyle name="Link" xfId="838" builtinId="8" hidden="1"/>
    <cellStyle name="Link" xfId="840" builtinId="8" hidden="1"/>
    <cellStyle name="Link" xfId="842" builtinId="8" hidden="1"/>
    <cellStyle name="Link" xfId="844" builtinId="8" hidden="1"/>
    <cellStyle name="Link" xfId="846" builtinId="8" hidden="1"/>
    <cellStyle name="Link" xfId="848" builtinId="8" hidden="1"/>
    <cellStyle name="Link" xfId="850" builtinId="8" hidden="1"/>
    <cellStyle name="Link" xfId="852" builtinId="8" hidden="1"/>
    <cellStyle name="Link" xfId="854" builtinId="8" hidden="1"/>
    <cellStyle name="Link" xfId="856" builtinId="8" hidden="1"/>
    <cellStyle name="Link" xfId="858" builtinId="8" hidden="1"/>
    <cellStyle name="Link" xfId="860" builtinId="8" hidden="1"/>
    <cellStyle name="Link" xfId="862" builtinId="8" hidden="1"/>
    <cellStyle name="Link" xfId="864" builtinId="8" hidden="1"/>
    <cellStyle name="Link" xfId="866" builtinId="8" hidden="1"/>
    <cellStyle name="Link" xfId="868" builtinId="8" hidden="1"/>
    <cellStyle name="Link" xfId="870" builtinId="8" hidden="1"/>
    <cellStyle name="Link" xfId="872" builtinId="8" hidden="1"/>
    <cellStyle name="Link" xfId="874" builtinId="8" hidden="1"/>
    <cellStyle name="Link" xfId="876" builtinId="8" hidden="1"/>
    <cellStyle name="Link" xfId="878" builtinId="8" hidden="1"/>
    <cellStyle name="Link" xfId="880" builtinId="8" hidden="1"/>
    <cellStyle name="Link" xfId="882" builtinId="8" hidden="1"/>
    <cellStyle name="Link" xfId="884" builtinId="8" hidden="1"/>
    <cellStyle name="Link" xfId="886" builtinId="8" hidden="1"/>
    <cellStyle name="Link" xfId="888" builtinId="8" hidden="1"/>
    <cellStyle name="Link" xfId="890" builtinId="8" hidden="1"/>
    <cellStyle name="Link" xfId="892" builtinId="8" hidden="1"/>
    <cellStyle name="Link" xfId="894" builtinId="8" hidden="1"/>
    <cellStyle name="Link" xfId="896" builtinId="8" hidden="1"/>
    <cellStyle name="Link" xfId="898" builtinId="8" hidden="1"/>
    <cellStyle name="Link" xfId="900" builtinId="8" hidden="1"/>
    <cellStyle name="Link" xfId="902" builtinId="8" hidden="1"/>
    <cellStyle name="Link" xfId="904" builtinId="8" hidden="1"/>
    <cellStyle name="Link" xfId="906" builtinId="8" hidden="1"/>
    <cellStyle name="Link" xfId="908" builtinId="8" hidden="1"/>
    <cellStyle name="Link" xfId="910" builtinId="8" hidden="1"/>
    <cellStyle name="Link" xfId="912" builtinId="8" hidden="1"/>
    <cellStyle name="Link" xfId="914" builtinId="8" hidden="1"/>
    <cellStyle name="Link" xfId="916" builtinId="8" hidden="1"/>
    <cellStyle name="Link" xfId="918" builtinId="8" hidden="1"/>
    <cellStyle name="Link" xfId="920" builtinId="8" hidden="1"/>
    <cellStyle name="Link" xfId="922" builtinId="8" hidden="1"/>
    <cellStyle name="Link" xfId="924" builtinId="8" hidden="1"/>
    <cellStyle name="Link" xfId="926" builtinId="8" hidden="1"/>
    <cellStyle name="Link" xfId="928" builtinId="8" hidden="1"/>
    <cellStyle name="Link" xfId="930" builtinId="8" hidden="1"/>
    <cellStyle name="Link" xfId="932" builtinId="8" hidden="1"/>
    <cellStyle name="Link" xfId="934" builtinId="8" hidden="1"/>
    <cellStyle name="Link" xfId="936" builtinId="8" hidden="1"/>
    <cellStyle name="Link" xfId="938" builtinId="8" hidden="1"/>
    <cellStyle name="Link" xfId="940" builtinId="8" hidden="1"/>
    <cellStyle name="Link" xfId="942" builtinId="8" hidden="1"/>
    <cellStyle name="Link" xfId="944" builtinId="8" hidden="1"/>
    <cellStyle name="Link" xfId="946" builtinId="8" hidden="1"/>
    <cellStyle name="Link" xfId="948" builtinId="8" hidden="1"/>
    <cellStyle name="Link" xfId="950" builtinId="8" hidden="1"/>
    <cellStyle name="Link" xfId="952" builtinId="8" hidden="1"/>
    <cellStyle name="Link" xfId="954" builtinId="8" hidden="1"/>
    <cellStyle name="Link" xfId="956" builtinId="8" hidden="1"/>
    <cellStyle name="Link" xfId="958" builtinId="8" hidden="1"/>
    <cellStyle name="Link" xfId="960" builtinId="8" hidden="1"/>
    <cellStyle name="Link" xfId="962" builtinId="8" hidden="1"/>
    <cellStyle name="Link" xfId="964" builtinId="8" hidden="1"/>
    <cellStyle name="Link" xfId="966" builtinId="8" hidden="1"/>
    <cellStyle name="Link" xfId="968" builtinId="8" hidden="1"/>
    <cellStyle name="Link" xfId="970" builtinId="8" hidden="1"/>
    <cellStyle name="Link" xfId="972" builtinId="8" hidden="1"/>
    <cellStyle name="Link" xfId="974" builtinId="8" hidden="1"/>
    <cellStyle name="Link" xfId="976" builtinId="8" hidden="1"/>
    <cellStyle name="Link" xfId="978" builtinId="8" hidden="1"/>
    <cellStyle name="Link" xfId="980" builtinId="8" hidden="1"/>
    <cellStyle name="Link" xfId="982" builtinId="8" hidden="1"/>
    <cellStyle name="Link" xfId="984" builtinId="8" hidden="1"/>
    <cellStyle name="Link" xfId="986" builtinId="8" hidden="1"/>
    <cellStyle name="Link" xfId="988" builtinId="8" hidden="1"/>
    <cellStyle name="Link" xfId="990" builtinId="8" hidden="1"/>
    <cellStyle name="Link" xfId="992" builtinId="8" hidden="1"/>
    <cellStyle name="Link" xfId="994" builtinId="8" hidden="1"/>
    <cellStyle name="Link" xfId="996" builtinId="8" hidden="1"/>
    <cellStyle name="Link" xfId="998" builtinId="8" hidden="1"/>
    <cellStyle name="Link" xfId="1000" builtinId="8" hidden="1"/>
    <cellStyle name="Link" xfId="1002" builtinId="8" hidden="1"/>
    <cellStyle name="Link" xfId="1004" builtinId="8" hidden="1"/>
    <cellStyle name="Link" xfId="1006" builtinId="8" hidden="1"/>
    <cellStyle name="Link" xfId="1008" builtinId="8" hidden="1"/>
    <cellStyle name="Link" xfId="1010" builtinId="8" hidden="1"/>
    <cellStyle name="Link" xfId="1012" builtinId="8" hidden="1"/>
    <cellStyle name="Link" xfId="1014" builtinId="8" hidden="1"/>
    <cellStyle name="Link" xfId="1016" builtinId="8" hidden="1"/>
    <cellStyle name="Link" xfId="1018" builtinId="8" hidden="1"/>
    <cellStyle name="Link" xfId="1020" builtinId="8" hidden="1"/>
    <cellStyle name="Link" xfId="1022" builtinId="8" hidden="1"/>
    <cellStyle name="Link" xfId="1024" builtinId="8" hidden="1"/>
    <cellStyle name="Link" xfId="1026" builtinId="8" hidden="1"/>
    <cellStyle name="Link" xfId="1028" builtinId="8" hidden="1"/>
    <cellStyle name="Link" xfId="1030" builtinId="8" hidden="1"/>
    <cellStyle name="Link" xfId="1032" builtinId="8" hidden="1"/>
    <cellStyle name="Link" xfId="1034" builtinId="8" hidden="1"/>
    <cellStyle name="Link" xfId="1036" builtinId="8" hidden="1"/>
    <cellStyle name="Link" xfId="1038" builtinId="8" hidden="1"/>
    <cellStyle name="Link" xfId="1040" builtinId="8" hidden="1"/>
    <cellStyle name="Link" xfId="1042" builtinId="8" hidden="1"/>
    <cellStyle name="Link" xfId="1044" builtinId="8" hidden="1"/>
    <cellStyle name="Link" xfId="1046" builtinId="8" hidden="1"/>
    <cellStyle name="Link" xfId="1048" builtinId="8" hidden="1"/>
    <cellStyle name="Link" xfId="1050" builtinId="8" hidden="1"/>
    <cellStyle name="Link" xfId="1052" builtinId="8" hidden="1"/>
    <cellStyle name="Link" xfId="1054" builtinId="8" hidden="1"/>
    <cellStyle name="Link" xfId="1056" builtinId="8" hidden="1"/>
    <cellStyle name="Link" xfId="1058" builtinId="8" hidden="1"/>
    <cellStyle name="Link" xfId="1060" builtinId="8" hidden="1"/>
    <cellStyle name="Link" xfId="1062" builtinId="8" hidden="1"/>
    <cellStyle name="Link" xfId="1064" builtinId="8" hidden="1"/>
    <cellStyle name="Link" xfId="1066" builtinId="8" hidden="1"/>
    <cellStyle name="Link" xfId="1068" builtinId="8" hidden="1"/>
    <cellStyle name="Link" xfId="1070" builtinId="8" hidden="1"/>
    <cellStyle name="Link" xfId="1072" builtinId="8" hidden="1"/>
    <cellStyle name="Link" xfId="1074" builtinId="8" hidden="1"/>
    <cellStyle name="Link" xfId="1076" builtinId="8" hidden="1"/>
    <cellStyle name="Link" xfId="1078" builtinId="8" hidden="1"/>
    <cellStyle name="Link" xfId="1080" builtinId="8" hidden="1"/>
    <cellStyle name="Link" xfId="1082" builtinId="8" hidden="1"/>
    <cellStyle name="Link" xfId="1084" builtinId="8" hidden="1"/>
    <cellStyle name="Link" xfId="1086" builtinId="8" hidden="1"/>
    <cellStyle name="Link" xfId="1088" builtinId="8" hidden="1"/>
    <cellStyle name="Link" xfId="1090" builtinId="8" hidden="1"/>
    <cellStyle name="Link" xfId="1092" builtinId="8" hidden="1"/>
    <cellStyle name="Link" xfId="1094" builtinId="8" hidden="1"/>
    <cellStyle name="Link" xfId="1096" builtinId="8" hidden="1"/>
    <cellStyle name="Link" xfId="1098" builtinId="8" hidden="1"/>
    <cellStyle name="Link" xfId="1100" builtinId="8" hidden="1"/>
    <cellStyle name="Link" xfId="1102" builtinId="8" hidden="1"/>
    <cellStyle name="Link" xfId="1104" builtinId="8" hidden="1"/>
    <cellStyle name="Link" xfId="1106" builtinId="8" hidden="1"/>
    <cellStyle name="Link" xfId="1108" builtinId="8" hidden="1"/>
    <cellStyle name="Link" xfId="1110" builtinId="8" hidden="1"/>
    <cellStyle name="Link" xfId="1112" builtinId="8" hidden="1"/>
    <cellStyle name="Link" xfId="1114" builtinId="8" hidden="1"/>
    <cellStyle name="Link" xfId="1116" builtinId="8" hidden="1"/>
    <cellStyle name="Link" xfId="1118" builtinId="8" hidden="1"/>
    <cellStyle name="Link" xfId="1120" builtinId="8" hidden="1"/>
    <cellStyle name="Link" xfId="1122" builtinId="8" hidden="1"/>
    <cellStyle name="Link" xfId="1124" builtinId="8" hidden="1"/>
    <cellStyle name="Link" xfId="1126" builtinId="8" hidden="1"/>
    <cellStyle name="Link" xfId="1128" builtinId="8" hidden="1"/>
    <cellStyle name="Link" xfId="1130" builtinId="8" hidden="1"/>
    <cellStyle name="Link" xfId="1132" builtinId="8" hidden="1"/>
    <cellStyle name="Link" xfId="1134" builtinId="8" hidden="1"/>
    <cellStyle name="Link" xfId="1136" builtinId="8" hidden="1"/>
    <cellStyle name="Link" xfId="1138" builtinId="8" hidden="1"/>
    <cellStyle name="Link" xfId="1140" builtinId="8" hidden="1"/>
    <cellStyle name="Link" xfId="1142" builtinId="8" hidden="1"/>
    <cellStyle name="Link" xfId="1144" builtinId="8" hidden="1"/>
    <cellStyle name="Link" xfId="1146" builtinId="8" hidden="1"/>
    <cellStyle name="Link" xfId="1148" builtinId="8" hidden="1"/>
    <cellStyle name="Link" xfId="1150" builtinId="8" hidden="1"/>
    <cellStyle name="Link" xfId="1152" builtinId="8" hidden="1"/>
    <cellStyle name="Link" xfId="1154" builtinId="8" hidden="1"/>
    <cellStyle name="Link" xfId="1156" builtinId="8" hidden="1"/>
    <cellStyle name="Link" xfId="1158" builtinId="8" hidden="1"/>
    <cellStyle name="Link" xfId="1160" builtinId="8" hidden="1"/>
    <cellStyle name="Link" xfId="1162" builtinId="8" hidden="1"/>
    <cellStyle name="Link" xfId="1164" builtinId="8" hidden="1"/>
    <cellStyle name="Link" xfId="1166" builtinId="8" hidden="1"/>
    <cellStyle name="Link" xfId="1168" builtinId="8" hidden="1"/>
    <cellStyle name="Link" xfId="1170" builtinId="8" hidden="1"/>
    <cellStyle name="Link" xfId="1172" builtinId="8" hidden="1"/>
    <cellStyle name="Link" xfId="1174" builtinId="8" hidden="1"/>
    <cellStyle name="Link" xfId="1176" builtinId="8" hidden="1"/>
    <cellStyle name="Link" xfId="1178" builtinId="8" hidden="1"/>
    <cellStyle name="Link" xfId="1180" builtinId="8" hidden="1"/>
    <cellStyle name="Link" xfId="1182" builtinId="8" hidden="1"/>
    <cellStyle name="Link" xfId="1184" builtinId="8" hidden="1"/>
    <cellStyle name="Link" xfId="1186" builtinId="8" hidden="1"/>
    <cellStyle name="Link" xfId="1188" builtinId="8" hidden="1"/>
    <cellStyle name="Link" xfId="1190" builtinId="8" hidden="1"/>
    <cellStyle name="Link" xfId="1192" builtinId="8" hidden="1"/>
    <cellStyle name="Link" xfId="1194" builtinId="8" hidden="1"/>
    <cellStyle name="Link" xfId="1196" builtinId="8" hidden="1"/>
    <cellStyle name="Link" xfId="1198" builtinId="8" hidden="1"/>
    <cellStyle name="Link" xfId="1200" builtinId="8" hidden="1"/>
    <cellStyle name="Link" xfId="1202" builtinId="8" hidden="1"/>
    <cellStyle name="Link" xfId="1204" builtinId="8" hidden="1"/>
    <cellStyle name="Link" xfId="1206" builtinId="8" hidden="1"/>
    <cellStyle name="Link" xfId="1208" builtinId="8" hidden="1"/>
    <cellStyle name="Link" xfId="1210" builtinId="8" hidden="1"/>
    <cellStyle name="Link" xfId="1212" builtinId="8" hidden="1"/>
    <cellStyle name="Link" xfId="1214" builtinId="8" hidden="1"/>
    <cellStyle name="Link" xfId="1216" builtinId="8" hidden="1"/>
    <cellStyle name="Link" xfId="1218" builtinId="8" hidden="1"/>
    <cellStyle name="Link" xfId="1220" builtinId="8" hidden="1"/>
    <cellStyle name="Link" xfId="1222" builtinId="8" hidden="1"/>
    <cellStyle name="Link" xfId="1224" builtinId="8" hidden="1"/>
    <cellStyle name="Link" xfId="1226" builtinId="8" hidden="1"/>
    <cellStyle name="Link" xfId="1228" builtinId="8" hidden="1"/>
    <cellStyle name="Link" xfId="1230" builtinId="8" hidden="1"/>
    <cellStyle name="Link" xfId="1232" builtinId="8" hidden="1"/>
    <cellStyle name="Link" xfId="1234" builtinId="8" hidden="1"/>
    <cellStyle name="Link" xfId="1236" builtinId="8" hidden="1"/>
    <cellStyle name="Link" xfId="1238" builtinId="8" hidden="1"/>
    <cellStyle name="Link" xfId="1240" builtinId="8" hidden="1"/>
    <cellStyle name="Link" xfId="1242" builtinId="8" hidden="1"/>
    <cellStyle name="Link" xfId="1244" builtinId="8" hidden="1"/>
    <cellStyle name="Link" xfId="1246" builtinId="8" hidden="1"/>
    <cellStyle name="Link" xfId="1248" builtinId="8" hidden="1"/>
    <cellStyle name="Link" xfId="1250" builtinId="8" hidden="1"/>
    <cellStyle name="Link" xfId="1252" builtinId="8" hidden="1"/>
    <cellStyle name="Link" xfId="1254" builtinId="8" hidden="1"/>
    <cellStyle name="Link" xfId="1256" builtinId="8" hidden="1"/>
    <cellStyle name="Link" xfId="1258" builtinId="8" hidden="1"/>
    <cellStyle name="Link" xfId="1260" builtinId="8" hidden="1"/>
    <cellStyle name="Link" xfId="1262" builtinId="8" hidden="1"/>
    <cellStyle name="Link" xfId="1264" builtinId="8" hidden="1"/>
    <cellStyle name="Link" xfId="1266" builtinId="8" hidden="1"/>
    <cellStyle name="Link" xfId="1268" builtinId="8" hidden="1"/>
    <cellStyle name="Link" xfId="1270" builtinId="8" hidden="1"/>
    <cellStyle name="Link" xfId="1272" builtinId="8" hidden="1"/>
    <cellStyle name="Link" xfId="1274" builtinId="8" hidden="1"/>
    <cellStyle name="Link" xfId="1276" builtinId="8" hidden="1"/>
    <cellStyle name="Link" xfId="1278" builtinId="8" hidden="1"/>
    <cellStyle name="Link" xfId="1280" builtinId="8" hidden="1"/>
    <cellStyle name="Link" xfId="1282" builtinId="8" hidden="1"/>
    <cellStyle name="Link" xfId="1284" builtinId="8" hidden="1"/>
    <cellStyle name="Link" xfId="1286" builtinId="8" hidden="1"/>
    <cellStyle name="Link" xfId="1288" builtinId="8" hidden="1"/>
    <cellStyle name="Link" xfId="1290" builtinId="8" hidden="1"/>
    <cellStyle name="Link" xfId="1292" builtinId="8" hidden="1"/>
    <cellStyle name="Link" xfId="1294" builtinId="8" hidden="1"/>
    <cellStyle name="Link" xfId="1296" builtinId="8" hidden="1"/>
    <cellStyle name="Link" xfId="1298" builtinId="8" hidden="1"/>
    <cellStyle name="Link" xfId="1300" builtinId="8" hidden="1"/>
    <cellStyle name="Link" xfId="1302" builtinId="8" hidden="1"/>
    <cellStyle name="Link" xfId="1304" builtinId="8" hidden="1"/>
    <cellStyle name="Link" xfId="1306" builtinId="8" hidden="1"/>
    <cellStyle name="Link" xfId="1308" builtinId="8" hidden="1"/>
    <cellStyle name="Link" xfId="1310" builtinId="8" hidden="1"/>
    <cellStyle name="Link" xfId="1312" builtinId="8" hidden="1"/>
    <cellStyle name="Link" xfId="1314" builtinId="8" hidden="1"/>
    <cellStyle name="Link" xfId="1316" builtinId="8" hidden="1"/>
    <cellStyle name="Link" xfId="1318" builtinId="8" hidden="1"/>
    <cellStyle name="Link" xfId="1320" builtinId="8" hidden="1"/>
    <cellStyle name="Link" xfId="1322" builtinId="8" hidden="1"/>
    <cellStyle name="Link" xfId="1324" builtinId="8" hidden="1"/>
    <cellStyle name="Link" xfId="1326" builtinId="8" hidden="1"/>
    <cellStyle name="Link" xfId="1328" builtinId="8" hidden="1"/>
    <cellStyle name="Link" xfId="1330" builtinId="8" hidden="1"/>
    <cellStyle name="Link" xfId="1332" builtinId="8" hidden="1"/>
    <cellStyle name="Link" xfId="1334" builtinId="8" hidden="1"/>
    <cellStyle name="Link" xfId="1336" builtinId="8" hidden="1"/>
    <cellStyle name="Link" xfId="1338" builtinId="8" hidden="1"/>
    <cellStyle name="Link" xfId="1340" builtinId="8" hidden="1"/>
    <cellStyle name="Link" xfId="1342" builtinId="8" hidden="1"/>
    <cellStyle name="Link" xfId="1344" builtinId="8" hidden="1"/>
    <cellStyle name="Link" xfId="1346" builtinId="8" hidden="1"/>
    <cellStyle name="Link" xfId="1348" builtinId="8" hidden="1"/>
    <cellStyle name="Link" xfId="1350" builtinId="8" hidden="1"/>
    <cellStyle name="Link" xfId="1352" builtinId="8" hidden="1"/>
    <cellStyle name="Link" xfId="1354" builtinId="8" hidden="1"/>
    <cellStyle name="Link" xfId="1356" builtinId="8" hidden="1"/>
    <cellStyle name="Link" xfId="1358" builtinId="8" hidden="1"/>
    <cellStyle name="Link" xfId="1360" builtinId="8" hidden="1"/>
    <cellStyle name="Link" xfId="1362" builtinId="8" hidden="1"/>
    <cellStyle name="Link" xfId="1364" builtinId="8" hidden="1"/>
    <cellStyle name="Link" xfId="1366" builtinId="8" hidden="1"/>
    <cellStyle name="Link" xfId="1368" builtinId="8" hidden="1"/>
    <cellStyle name="Link" xfId="1370" builtinId="8" hidden="1"/>
    <cellStyle name="Link" xfId="1372" builtinId="8" hidden="1"/>
    <cellStyle name="Link" xfId="1374" builtinId="8" hidden="1"/>
    <cellStyle name="Link" xfId="1376" builtinId="8" hidden="1"/>
    <cellStyle name="Link" xfId="1378" builtinId="8" hidden="1"/>
    <cellStyle name="Link" xfId="1380" builtinId="8" hidden="1"/>
    <cellStyle name="Link" xfId="1382" builtinId="8" hidden="1"/>
    <cellStyle name="Link" xfId="1384" builtinId="8" hidden="1"/>
    <cellStyle name="Link" xfId="1386" builtinId="8" hidden="1"/>
    <cellStyle name="Link" xfId="1388" builtinId="8" hidden="1"/>
    <cellStyle name="Link" xfId="1390" builtinId="8" hidden="1"/>
    <cellStyle name="Link" xfId="1392" builtinId="8" hidden="1"/>
    <cellStyle name="Link" xfId="1394" builtinId="8" hidden="1"/>
    <cellStyle name="Link" xfId="1396" builtinId="8" hidden="1"/>
    <cellStyle name="Link" xfId="1398" builtinId="8" hidden="1"/>
    <cellStyle name="Link" xfId="1400" builtinId="8" hidden="1"/>
    <cellStyle name="Link" xfId="1402" builtinId="8" hidden="1"/>
    <cellStyle name="Link" xfId="1404" builtinId="8" hidden="1"/>
    <cellStyle name="Link" xfId="1406" builtinId="8" hidden="1"/>
    <cellStyle name="Link" xfId="1408" builtinId="8" hidden="1"/>
    <cellStyle name="Link" xfId="1410" builtinId="8" hidden="1"/>
    <cellStyle name="Link" xfId="1412" builtinId="8" hidden="1"/>
    <cellStyle name="Link" xfId="1414" builtinId="8" hidden="1"/>
    <cellStyle name="Link" xfId="1416" builtinId="8" hidden="1"/>
    <cellStyle name="Link" xfId="1418" builtinId="8" hidden="1"/>
    <cellStyle name="Link" xfId="1420" builtinId="8" hidden="1"/>
    <cellStyle name="Link" xfId="1422" builtinId="8" hidden="1"/>
    <cellStyle name="Link" xfId="1424" builtinId="8" hidden="1"/>
    <cellStyle name="Link" xfId="1426" builtinId="8" hidden="1"/>
    <cellStyle name="Link" xfId="1428" builtinId="8" hidden="1"/>
    <cellStyle name="Link" xfId="1430" builtinId="8" hidden="1"/>
    <cellStyle name="Link" xfId="1432" builtinId="8" hidden="1"/>
    <cellStyle name="Link" xfId="1434" builtinId="8" hidden="1"/>
    <cellStyle name="Link" xfId="1436" builtinId="8" hidden="1"/>
    <cellStyle name="Link" xfId="1438" builtinId="8" hidden="1"/>
    <cellStyle name="Link" xfId="1440" builtinId="8" hidden="1"/>
    <cellStyle name="Link" xfId="1442" builtinId="8" hidden="1"/>
    <cellStyle name="Link" xfId="1444" builtinId="8" hidden="1"/>
    <cellStyle name="Link" xfId="1446" builtinId="8" hidden="1"/>
    <cellStyle name="Link" xfId="1448" builtinId="8" hidden="1"/>
    <cellStyle name="Link" xfId="1450" builtinId="8" hidden="1"/>
    <cellStyle name="Link" xfId="1452" builtinId="8" hidden="1"/>
    <cellStyle name="Link" xfId="1454" builtinId="8" hidden="1"/>
    <cellStyle name="Link" xfId="1456" builtinId="8" hidden="1"/>
    <cellStyle name="Link" xfId="1458" builtinId="8" hidden="1"/>
    <cellStyle name="Link" xfId="1460" builtinId="8" hidden="1"/>
    <cellStyle name="Link" xfId="1462" builtinId="8" hidden="1"/>
    <cellStyle name="Link" xfId="1464" builtinId="8" hidden="1"/>
    <cellStyle name="Link" xfId="1466" builtinId="8" hidden="1"/>
    <cellStyle name="Link" xfId="1468" builtinId="8" hidden="1"/>
    <cellStyle name="Link" xfId="1470" builtinId="8" hidden="1"/>
    <cellStyle name="Link" xfId="1472" builtinId="8" hidden="1"/>
    <cellStyle name="Link" xfId="1474" builtinId="8" hidden="1"/>
    <cellStyle name="Link" xfId="1476" builtinId="8" hidden="1"/>
    <cellStyle name="Link" xfId="1478" builtinId="8" hidden="1"/>
    <cellStyle name="Link" xfId="1480" builtinId="8" hidden="1"/>
    <cellStyle name="Link" xfId="1482" builtinId="8" hidden="1"/>
    <cellStyle name="Link" xfId="1484" builtinId="8" hidden="1"/>
    <cellStyle name="Link" xfId="1486" builtinId="8" hidden="1"/>
    <cellStyle name="Link" xfId="1488" builtinId="8" hidden="1"/>
    <cellStyle name="Link" xfId="1490" builtinId="8" hidden="1"/>
    <cellStyle name="Link" xfId="1492" builtinId="8" hidden="1"/>
    <cellStyle name="Link" xfId="1494" builtinId="8" hidden="1"/>
    <cellStyle name="Link" xfId="1496" builtinId="8" hidden="1"/>
    <cellStyle name="Link" xfId="1498" builtinId="8" hidden="1"/>
    <cellStyle name="Link" xfId="1500" builtinId="8" hidden="1"/>
    <cellStyle name="Link" xfId="1502" builtinId="8" hidden="1"/>
    <cellStyle name="Link" xfId="1504" builtinId="8" hidden="1"/>
    <cellStyle name="Link" xfId="1506" builtinId="8" hidden="1"/>
    <cellStyle name="Link" xfId="1508" builtinId="8" hidden="1"/>
    <cellStyle name="Link" xfId="1510" builtinId="8" hidden="1"/>
    <cellStyle name="Link" xfId="1512" builtinId="8" hidden="1"/>
    <cellStyle name="Link" xfId="1514" builtinId="8" hidden="1"/>
    <cellStyle name="Link" xfId="1516" builtinId="8" hidden="1"/>
    <cellStyle name="Link" xfId="1518" builtinId="8" hidden="1"/>
    <cellStyle name="Link" xfId="1520" builtinId="8" hidden="1"/>
    <cellStyle name="Link" xfId="1522" builtinId="8" hidden="1"/>
    <cellStyle name="Link" xfId="1524" builtinId="8" hidden="1"/>
    <cellStyle name="Link" xfId="1526" builtinId="8" hidden="1"/>
    <cellStyle name="Link" xfId="1528" builtinId="8" hidden="1"/>
    <cellStyle name="Link" xfId="1530" builtinId="8" hidden="1"/>
    <cellStyle name="Link" xfId="1532" builtinId="8" hidden="1"/>
    <cellStyle name="Link" xfId="1534" builtinId="8" hidden="1"/>
    <cellStyle name="Link" xfId="1536" builtinId="8" hidden="1"/>
    <cellStyle name="Link" xfId="1538" builtinId="8" hidden="1"/>
    <cellStyle name="Link" xfId="1540" builtinId="8" hidden="1"/>
    <cellStyle name="Link" xfId="1542" builtinId="8" hidden="1"/>
    <cellStyle name="Link" xfId="1544" builtinId="8" hidden="1"/>
    <cellStyle name="Link" xfId="1546" builtinId="8" hidden="1"/>
    <cellStyle name="Link" xfId="1548" builtinId="8" hidden="1"/>
    <cellStyle name="Link" xfId="1550" builtinId="8" hidden="1"/>
    <cellStyle name="Link" xfId="1552" builtinId="8" hidden="1"/>
    <cellStyle name="Link" xfId="1554" builtinId="8" hidden="1"/>
    <cellStyle name="Link" xfId="1556" builtinId="8" hidden="1"/>
    <cellStyle name="Link" xfId="1558" builtinId="8" hidden="1"/>
    <cellStyle name="Link" xfId="1560" builtinId="8" hidden="1"/>
    <cellStyle name="Link" xfId="1562" builtinId="8" hidden="1"/>
    <cellStyle name="Link" xfId="1564" builtinId="8" hidden="1"/>
    <cellStyle name="Link" xfId="1566" builtinId="8" hidden="1"/>
    <cellStyle name="Link" xfId="1568" builtinId="8" hidden="1"/>
    <cellStyle name="Link" xfId="1570" builtinId="8" hidden="1"/>
    <cellStyle name="Link" xfId="1572" builtinId="8" hidden="1"/>
    <cellStyle name="Link" xfId="1574" builtinId="8" hidden="1"/>
    <cellStyle name="Link" xfId="1576" builtinId="8" hidden="1"/>
    <cellStyle name="Link" xfId="1578" builtinId="8" hidden="1"/>
    <cellStyle name="Link" xfId="1580" builtinId="8" hidden="1"/>
    <cellStyle name="Link" xfId="1582" builtinId="8" hidden="1"/>
    <cellStyle name="Link" xfId="1584" builtinId="8" hidden="1"/>
    <cellStyle name="Link" xfId="1586" builtinId="8" hidden="1"/>
    <cellStyle name="Link" xfId="1588" builtinId="8" hidden="1"/>
    <cellStyle name="Link" xfId="1590" builtinId="8" hidden="1"/>
    <cellStyle name="Link" xfId="1592" builtinId="8" hidden="1"/>
    <cellStyle name="Link" xfId="1594" builtinId="8" hidden="1"/>
    <cellStyle name="Link" xfId="1596" builtinId="8" hidden="1"/>
    <cellStyle name="Link" xfId="1598" builtinId="8" hidden="1"/>
    <cellStyle name="Link" xfId="1600" builtinId="8" hidden="1"/>
    <cellStyle name="Link" xfId="1602" builtinId="8" hidden="1"/>
    <cellStyle name="Link" xfId="1604" builtinId="8" hidden="1"/>
    <cellStyle name="Link" xfId="1606" builtinId="8" hidden="1"/>
    <cellStyle name="Link" xfId="1608" builtinId="8" hidden="1"/>
    <cellStyle name="Link" xfId="1610" builtinId="8" hidden="1"/>
    <cellStyle name="Link" xfId="1612" builtinId="8" hidden="1"/>
    <cellStyle name="Link" xfId="1614" builtinId="8" hidden="1"/>
    <cellStyle name="Link" xfId="1616" builtinId="8" hidden="1"/>
    <cellStyle name="Link" xfId="1618" builtinId="8" hidden="1"/>
    <cellStyle name="Link" xfId="1620" builtinId="8" hidden="1"/>
    <cellStyle name="Link" xfId="1622" builtinId="8" hidden="1"/>
    <cellStyle name="Link" xfId="1624" builtinId="8" hidden="1"/>
    <cellStyle name="Link" xfId="1626" builtinId="8" hidden="1"/>
    <cellStyle name="Link" xfId="1628" builtinId="8" hidden="1"/>
    <cellStyle name="Link" xfId="1630" builtinId="8" hidden="1"/>
    <cellStyle name="Link" xfId="1632" builtinId="8" hidden="1"/>
    <cellStyle name="Link" xfId="1634" builtinId="8" hidden="1"/>
    <cellStyle name="Link" xfId="1636" builtinId="8" hidden="1"/>
    <cellStyle name="Link" xfId="1638" builtinId="8" hidden="1"/>
    <cellStyle name="Link" xfId="1640" builtinId="8" hidden="1"/>
    <cellStyle name="Link" xfId="1642" builtinId="8" hidden="1"/>
    <cellStyle name="Link" xfId="1644" builtinId="8" hidden="1"/>
    <cellStyle name="Link" xfId="1646" builtinId="8" hidden="1"/>
    <cellStyle name="Link" xfId="1648" builtinId="8" hidden="1"/>
    <cellStyle name="Link" xfId="1650" builtinId="8" hidden="1"/>
    <cellStyle name="Link" xfId="1652" builtinId="8" hidden="1"/>
    <cellStyle name="Link" xfId="1654" builtinId="8" hidden="1"/>
    <cellStyle name="Link" xfId="1656" builtinId="8" hidden="1"/>
    <cellStyle name="Link" xfId="1658" builtinId="8" hidden="1"/>
    <cellStyle name="Link" xfId="1660" builtinId="8" hidden="1"/>
    <cellStyle name="Link" xfId="1662" builtinId="8" hidden="1"/>
    <cellStyle name="Link" xfId="1664" builtinId="8" hidden="1"/>
    <cellStyle name="Link" xfId="1666" builtinId="8" hidden="1"/>
    <cellStyle name="Link" xfId="1668" builtinId="8" hidden="1"/>
    <cellStyle name="Link" xfId="1670" builtinId="8" hidden="1"/>
    <cellStyle name="Link" xfId="1672" builtinId="8" hidden="1"/>
    <cellStyle name="Link" xfId="1674" builtinId="8" hidden="1"/>
    <cellStyle name="Link" xfId="1676" builtinId="8" hidden="1"/>
    <cellStyle name="Link" xfId="1678" builtinId="8" hidden="1"/>
    <cellStyle name="Link" xfId="1680" builtinId="8" hidden="1"/>
    <cellStyle name="Link" xfId="1682" builtinId="8" hidden="1"/>
    <cellStyle name="Link" xfId="1684" builtinId="8" hidden="1"/>
    <cellStyle name="Link" xfId="1686" builtinId="8" hidden="1"/>
    <cellStyle name="Link" xfId="1688" builtinId="8" hidden="1"/>
    <cellStyle name="Link" xfId="1690" builtinId="8" hidden="1"/>
    <cellStyle name="Link" xfId="1692" builtinId="8" hidden="1"/>
    <cellStyle name="Link" xfId="1694" builtinId="8" hidden="1"/>
    <cellStyle name="Link" xfId="1696" builtinId="8" hidden="1"/>
    <cellStyle name="Link" xfId="1698" builtinId="8" hidden="1"/>
    <cellStyle name="Link" xfId="1700" builtinId="8" hidden="1"/>
    <cellStyle name="Link" xfId="1702" builtinId="8" hidden="1"/>
    <cellStyle name="Link" xfId="1704" builtinId="8" hidden="1"/>
    <cellStyle name="Link" xfId="1706" builtinId="8" hidden="1"/>
    <cellStyle name="Link" xfId="1708" builtinId="8" hidden="1"/>
    <cellStyle name="Link" xfId="1710" builtinId="8" hidden="1"/>
    <cellStyle name="Link" xfId="1712" builtinId="8" hidden="1"/>
    <cellStyle name="Link" xfId="1714" builtinId="8" hidden="1"/>
    <cellStyle name="Link" xfId="1716" builtinId="8" hidden="1"/>
    <cellStyle name="Link" xfId="1718" builtinId="8" hidden="1"/>
    <cellStyle name="Link" xfId="1720" builtinId="8" hidden="1"/>
    <cellStyle name="Link" xfId="1722" builtinId="8" hidden="1"/>
    <cellStyle name="Link" xfId="1724" builtinId="8" hidden="1"/>
    <cellStyle name="Link" xfId="1726" builtinId="8" hidden="1"/>
    <cellStyle name="Link" xfId="1728" builtinId="8" hidden="1"/>
    <cellStyle name="Link" xfId="1730" builtinId="8" hidden="1"/>
    <cellStyle name="Link" xfId="1732" builtinId="8" hidden="1"/>
    <cellStyle name="Link" xfId="1734" builtinId="8" hidden="1"/>
    <cellStyle name="Link" xfId="1736" builtinId="8" hidden="1"/>
    <cellStyle name="Link" xfId="1738" builtinId="8" hidden="1"/>
    <cellStyle name="Link" xfId="1740" builtinId="8" hidden="1"/>
    <cellStyle name="Link" xfId="1742" builtinId="8" hidden="1"/>
    <cellStyle name="Link" xfId="1744" builtinId="8" hidden="1"/>
    <cellStyle name="Link" xfId="1746" builtinId="8" hidden="1"/>
    <cellStyle name="Link" xfId="1748" builtinId="8" hidden="1"/>
    <cellStyle name="Link" xfId="1750" builtinId="8" hidden="1"/>
    <cellStyle name="Link" xfId="1752" builtinId="8" hidden="1"/>
    <cellStyle name="Link" xfId="1754" builtinId="8" hidden="1"/>
    <cellStyle name="Link" xfId="1756" builtinId="8" hidden="1"/>
    <cellStyle name="Link" xfId="1758" builtinId="8" hidden="1"/>
    <cellStyle name="Link" xfId="1760" builtinId="8" hidden="1"/>
    <cellStyle name="Link" xfId="1762" builtinId="8" hidden="1"/>
    <cellStyle name="Link" xfId="1764" builtinId="8" hidden="1"/>
    <cellStyle name="Link" xfId="1766" builtinId="8" hidden="1"/>
    <cellStyle name="Link" xfId="1768" builtinId="8" hidden="1"/>
    <cellStyle name="Link" xfId="1770" builtinId="8" hidden="1"/>
    <cellStyle name="Link" xfId="1772" builtinId="8" hidden="1"/>
    <cellStyle name="Link" xfId="1774" builtinId="8" hidden="1"/>
    <cellStyle name="Link" xfId="1776" builtinId="8" hidden="1"/>
    <cellStyle name="Link" xfId="1778" builtinId="8" hidden="1"/>
    <cellStyle name="Link" xfId="1780" builtinId="8" hidden="1"/>
    <cellStyle name="Link" xfId="1782" builtinId="8" hidden="1"/>
    <cellStyle name="Link" xfId="1784" builtinId="8" hidden="1"/>
    <cellStyle name="Link" xfId="1786" builtinId="8" hidden="1"/>
    <cellStyle name="Link" xfId="1788" builtinId="8" hidden="1"/>
    <cellStyle name="Link" xfId="1790" builtinId="8" hidden="1"/>
    <cellStyle name="Link" xfId="1792" builtinId="8" hidden="1"/>
    <cellStyle name="Link" xfId="1794" builtinId="8" hidden="1"/>
    <cellStyle name="Link" xfId="1796" builtinId="8" hidden="1"/>
    <cellStyle name="Link" xfId="1798" builtinId="8" hidden="1"/>
    <cellStyle name="Link" xfId="1800" builtinId="8" hidden="1"/>
    <cellStyle name="Link" xfId="1802" builtinId="8" hidden="1"/>
    <cellStyle name="Link" xfId="1804" builtinId="8" hidden="1"/>
    <cellStyle name="Link" xfId="1806" builtinId="8" hidden="1"/>
    <cellStyle name="Link" xfId="1808" builtinId="8" hidden="1"/>
    <cellStyle name="Link" xfId="1810" builtinId="8" hidden="1"/>
    <cellStyle name="Link" xfId="1812" builtinId="8" hidden="1"/>
    <cellStyle name="Link" xfId="1814" builtinId="8" hidden="1"/>
    <cellStyle name="Link" xfId="1816" builtinId="8" hidden="1"/>
    <cellStyle name="Neutral" xfId="430" builtinId="28"/>
    <cellStyle name="Schlecht" xfId="389" builtinId="27"/>
    <cellStyle name="Standard" xfId="0" builtinId="0"/>
  </cellStyles>
  <dxfs count="67">
    <dxf>
      <font>
        <color theme="0"/>
      </font>
      <fill>
        <patternFill patternType="solid">
          <fgColor indexed="64"/>
          <bgColor theme="0"/>
        </patternFill>
      </fill>
      <border>
        <left/>
        <right/>
        <top/>
        <bottom/>
      </border>
    </dxf>
    <dxf>
      <font>
        <color rgb="FF006100"/>
      </font>
      <fill>
        <patternFill>
          <bgColor rgb="FFC6EFCE"/>
        </patternFill>
      </fill>
      <border>
        <left style="thin">
          <color rgb="FF008000"/>
        </left>
        <right style="thin">
          <color rgb="FF008000"/>
        </right>
        <top style="thin">
          <color rgb="FF008000"/>
        </top>
        <bottom style="thin">
          <color rgb="FF008000"/>
        </bottom>
      </border>
    </dxf>
    <dxf>
      <font>
        <strike val="0"/>
        <color theme="0"/>
      </font>
      <fill>
        <patternFill patternType="none">
          <fgColor indexed="64"/>
          <bgColor auto="1"/>
        </patternFill>
      </fill>
      <border>
        <left/>
        <right/>
        <top/>
        <bottom/>
      </border>
    </dxf>
    <dxf>
      <font>
        <color auto="1"/>
      </font>
      <fill>
        <patternFill patternType="solid">
          <fgColor indexed="64"/>
          <bgColor theme="0" tint="-0.249977111117893"/>
        </patternFill>
      </fill>
    </dxf>
    <dxf>
      <font>
        <color theme="0"/>
      </font>
      <fill>
        <patternFill patternType="solid">
          <fgColor indexed="64"/>
          <bgColor theme="0"/>
        </patternFill>
      </fill>
      <border>
        <left/>
        <right/>
        <top/>
        <bottom/>
      </border>
    </dxf>
    <dxf>
      <font>
        <color theme="0"/>
      </font>
      <fill>
        <patternFill patternType="solid">
          <fgColor indexed="64"/>
          <bgColor theme="0"/>
        </patternFill>
      </fill>
      <border>
        <left/>
        <right/>
        <top/>
        <bottom/>
      </border>
    </dxf>
    <dxf>
      <font>
        <color theme="0"/>
      </font>
      <fill>
        <patternFill patternType="solid">
          <fgColor indexed="64"/>
          <bgColor theme="0"/>
        </patternFill>
      </fill>
      <border>
        <left/>
        <right/>
        <top/>
        <bottom/>
      </border>
    </dxf>
    <dxf>
      <font>
        <color auto="1"/>
      </font>
      <fill>
        <patternFill patternType="solid">
          <fgColor indexed="64"/>
          <bgColor theme="0" tint="-0.249977111117893"/>
        </patternFill>
      </fill>
    </dxf>
    <dxf>
      <font>
        <color theme="0"/>
      </font>
      <fill>
        <patternFill patternType="solid">
          <fgColor indexed="64"/>
          <bgColor theme="0"/>
        </patternFill>
      </fill>
      <border>
        <left/>
        <right/>
        <top/>
        <bottom/>
      </border>
    </dxf>
    <dxf>
      <font>
        <color theme="0"/>
      </font>
      <fill>
        <patternFill patternType="none">
          <fgColor indexed="64"/>
          <bgColor auto="1"/>
        </patternFill>
      </fill>
      <border>
        <left/>
        <right/>
        <top/>
        <bottom/>
      </border>
    </dxf>
    <dxf>
      <font>
        <color auto="1"/>
      </font>
      <fill>
        <patternFill patternType="solid">
          <fgColor indexed="64"/>
          <bgColor theme="0"/>
        </patternFill>
      </fill>
      <border>
        <left/>
        <right/>
      </border>
    </dxf>
    <dxf>
      <font>
        <color theme="0" tint="-0.249977111117893"/>
      </font>
      <fill>
        <patternFill patternType="solid">
          <fgColor indexed="64"/>
          <bgColor theme="0"/>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rgb="FF006100"/>
      </font>
      <fill>
        <patternFill>
          <bgColor rgb="FFC6EFCE"/>
        </patternFill>
      </fill>
      <border>
        <left style="thin">
          <color rgb="FF008000"/>
        </left>
        <right style="thin">
          <color rgb="FF008000"/>
        </right>
        <top style="thin">
          <color rgb="FF008000"/>
        </top>
        <bottom style="thin">
          <color rgb="FF008000"/>
        </bottom>
      </border>
    </dxf>
    <dxf>
      <font>
        <strike val="0"/>
        <u val="none"/>
        <color theme="0"/>
      </font>
      <fill>
        <patternFill patternType="solid">
          <fgColor indexed="64"/>
          <bgColor theme="0"/>
        </patternFill>
      </fill>
      <border>
        <left/>
        <right/>
        <top/>
        <bottom/>
      </border>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theme="0" tint="-0.249977111117893"/>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0" tint="-0.249977111117893"/>
        </patternFill>
      </fill>
    </dxf>
    <dxf>
      <font>
        <color theme="0"/>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border>
        <left/>
        <right/>
      </border>
    </dxf>
    <dxf>
      <font>
        <color theme="0"/>
      </font>
      <fill>
        <patternFill patternType="solid">
          <fgColor indexed="64"/>
          <bgColor rgb="FFFF0000"/>
        </patternFill>
      </fill>
    </dxf>
    <dxf>
      <font>
        <color theme="0"/>
      </font>
      <fill>
        <patternFill patternType="solid">
          <fgColor indexed="64"/>
          <bgColor rgb="FFFF6600"/>
        </patternFill>
      </fill>
    </dxf>
    <dxf>
      <font>
        <color theme="1"/>
      </font>
      <fill>
        <patternFill patternType="solid">
          <fgColor indexed="64"/>
          <bgColor rgb="FFFFFF00"/>
        </patternFill>
      </fill>
    </dxf>
    <dxf>
      <font>
        <color theme="0"/>
      </font>
      <fill>
        <patternFill patternType="solid">
          <fgColor indexed="64"/>
          <bgColor rgb="FF008000"/>
        </patternFill>
      </fill>
    </dxf>
    <dxf>
      <font>
        <color theme="0"/>
      </font>
      <fill>
        <patternFill patternType="solid">
          <fgColor indexed="64"/>
          <bgColor rgb="FF0000FF"/>
        </patternFill>
      </fill>
    </dxf>
    <dxf>
      <font>
        <color theme="0"/>
      </font>
      <fill>
        <patternFill patternType="none">
          <fgColor indexed="64"/>
          <bgColor auto="1"/>
        </patternFill>
      </fill>
    </dxf>
    <dxf>
      <font>
        <color theme="0"/>
      </font>
      <fill>
        <patternFill patternType="solid">
          <fgColor indexed="64"/>
          <bgColor theme="0"/>
        </patternFill>
      </fill>
      <border>
        <left/>
        <right/>
        <top/>
        <bottom/>
      </border>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theme="0"/>
      </font>
      <fill>
        <patternFill patternType="solid">
          <fgColor indexed="64"/>
          <bgColor theme="0"/>
        </patternFill>
      </fill>
      <border>
        <left/>
        <right/>
        <top/>
        <bottom/>
      </border>
    </dxf>
    <dxf>
      <font>
        <color theme="0"/>
      </font>
      <fill>
        <patternFill patternType="solid">
          <fgColor indexed="64"/>
          <bgColor theme="0"/>
        </patternFill>
      </fill>
      <border>
        <left/>
        <right/>
        <top/>
        <bottom/>
      </border>
    </dxf>
    <dxf>
      <font>
        <color auto="1"/>
      </font>
      <fill>
        <patternFill patternType="solid">
          <fgColor indexed="64"/>
          <bgColor theme="0" tint="-0.249977111117893"/>
        </patternFill>
      </fill>
    </dxf>
    <dxf>
      <font>
        <color auto="1"/>
      </font>
      <fill>
        <patternFill patternType="solid">
          <fgColor indexed="64"/>
          <bgColor theme="9" tint="0.79998168889431442"/>
        </patternFill>
      </fill>
    </dxf>
    <dxf>
      <font>
        <color theme="0"/>
      </font>
      <fill>
        <patternFill patternType="solid">
          <fgColor indexed="64"/>
          <bgColor theme="0"/>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strike val="0"/>
        <color theme="0"/>
      </font>
      <fill>
        <patternFill patternType="solid">
          <fgColor indexed="64"/>
          <bgColor theme="0"/>
        </patternFill>
      </fill>
    </dxf>
    <dxf>
      <font>
        <color theme="0"/>
      </font>
      <fill>
        <patternFill patternType="solid">
          <fgColor indexed="64"/>
          <bgColor theme="0"/>
        </patternFill>
      </fill>
    </dxf>
    <dxf>
      <font>
        <color theme="0"/>
      </font>
      <fill>
        <patternFill patternType="solid">
          <fgColor indexed="64"/>
          <bgColor theme="0"/>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auto="1"/>
      </font>
      <fill>
        <patternFill patternType="solid">
          <fgColor indexed="64"/>
          <bgColor theme="0" tint="-0.249977111117893"/>
        </patternFill>
      </fill>
    </dxf>
    <dxf>
      <font>
        <color theme="0"/>
      </font>
      <fill>
        <patternFill patternType="solid">
          <fgColor indexed="64"/>
          <bgColor theme="0"/>
        </patternFill>
      </fill>
    </dxf>
    <dxf>
      <font>
        <color auto="1"/>
      </font>
      <fill>
        <patternFill patternType="solid">
          <fgColor indexed="64"/>
          <bgColor theme="0" tint="-0.249977111117893"/>
        </patternFill>
      </fill>
    </dxf>
    <dxf>
      <font>
        <color theme="0" tint="-0.14999847407452621"/>
      </font>
      <fill>
        <patternFill patternType="solid">
          <fgColor indexed="64"/>
          <bgColor theme="0"/>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de-DE"/>
              <a:t>Truite fario</a:t>
            </a:r>
          </a:p>
        </c:rich>
      </c:tx>
      <c:layout>
        <c:manualLayout>
          <c:xMode val="edge"/>
          <c:yMode val="edge"/>
          <c:x val="0.41921717009349"/>
          <c:y val="0.0420386318897639"/>
        </c:manualLayout>
      </c:layout>
      <c:overlay val="1"/>
    </c:title>
    <c:autoTitleDeleted val="0"/>
    <c:plotArea>
      <c:layout>
        <c:manualLayout>
          <c:layoutTarget val="inner"/>
          <c:xMode val="edge"/>
          <c:yMode val="edge"/>
          <c:x val="0.0800172210248134"/>
          <c:y val="0.106508875739645"/>
          <c:w val="0.906561554805648"/>
          <c:h val="0.66749940944882"/>
        </c:manualLayout>
      </c:layout>
      <c:barChart>
        <c:barDir val="col"/>
        <c:grouping val="clustered"/>
        <c:varyColors val="0"/>
        <c:ser>
          <c:idx val="0"/>
          <c:order val="0"/>
          <c:spPr>
            <a:solidFill>
              <a:schemeClr val="tx1"/>
            </a:solidFill>
            <a:ln>
              <a:noFill/>
            </a:ln>
            <a:effectLst/>
          </c:spPr>
          <c:invertIfNegative val="0"/>
          <c:dLbls>
            <c:showLegendKey val="0"/>
            <c:showVal val="1"/>
            <c:showCatName val="0"/>
            <c:showSerName val="0"/>
            <c:showPercent val="0"/>
            <c:showBubbleSize val="0"/>
            <c:showLeaderLines val="0"/>
          </c:dLbls>
          <c:cat>
            <c:strRef>
              <c:f>'Etape 4 (Poissons niveau R)'!$AK$85:$AK$125</c:f>
            </c:strRef>
          </c:cat>
          <c:val>
            <c:numRef>
              <c:f>'Etape 4 (Poissons niveau R)'!$AL$85:$AL$125</c:f>
              <c:numCache>
                <c:formatCode>General</c:formatCode>
                <c:ptCount val="4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numCache>
            </c:numRef>
          </c:val>
        </c:ser>
        <c:dLbls>
          <c:showLegendKey val="0"/>
          <c:showVal val="0"/>
          <c:showCatName val="0"/>
          <c:showSerName val="0"/>
          <c:showPercent val="0"/>
          <c:showBubbleSize val="0"/>
        </c:dLbls>
        <c:gapWidth val="30"/>
        <c:axId val="2066174616"/>
        <c:axId val="2066157528"/>
      </c:barChart>
      <c:catAx>
        <c:axId val="2066174616"/>
        <c:scaling>
          <c:orientation val="minMax"/>
        </c:scaling>
        <c:delete val="0"/>
        <c:axPos val="b"/>
        <c:title>
          <c:tx>
            <c:rich>
              <a:bodyPr/>
              <a:lstStyle/>
              <a:p>
                <a:pPr>
                  <a:defRPr/>
                </a:pPr>
                <a:r>
                  <a:rPr lang="de-DE" sz="1200" b="0"/>
                  <a:t>Taille [mm]</a:t>
                </a:r>
              </a:p>
            </c:rich>
          </c:tx>
          <c:layout>
            <c:manualLayout>
              <c:xMode val="edge"/>
              <c:yMode val="edge"/>
              <c:x val="0.469916635227397"/>
              <c:y val="0.924139387773158"/>
            </c:manualLayout>
          </c:layout>
          <c:overlay val="0"/>
        </c:title>
        <c:majorTickMark val="out"/>
        <c:minorTickMark val="none"/>
        <c:tickLblPos val="nextTo"/>
        <c:txPr>
          <a:bodyPr/>
          <a:lstStyle/>
          <a:p>
            <a:pPr>
              <a:defRPr sz="1200" baseline="0"/>
            </a:pPr>
            <a:endParaRPr lang="de-DE"/>
          </a:p>
        </c:txPr>
        <c:crossAx val="2066157528"/>
        <c:crosses val="autoZero"/>
        <c:auto val="1"/>
        <c:lblAlgn val="ctr"/>
        <c:lblOffset val="100"/>
        <c:noMultiLvlLbl val="0"/>
      </c:catAx>
      <c:valAx>
        <c:axId val="2066157528"/>
        <c:scaling>
          <c:orientation val="minMax"/>
        </c:scaling>
        <c:delete val="0"/>
        <c:axPos val="l"/>
        <c:majorGridlines>
          <c:spPr>
            <a:ln>
              <a:noFill/>
            </a:ln>
          </c:spPr>
        </c:majorGridlines>
        <c:title>
          <c:tx>
            <c:rich>
              <a:bodyPr rot="-5400000" vert="horz"/>
              <a:lstStyle/>
              <a:p>
                <a:pPr>
                  <a:defRPr sz="1200" b="0" i="0"/>
                </a:pPr>
                <a:r>
                  <a:rPr lang="de-DE" sz="1200" b="0" i="0"/>
                  <a:t>Nombre</a:t>
                </a:r>
                <a:r>
                  <a:rPr lang="de-DE" sz="1200" b="0" i="0" baseline="0"/>
                  <a:t> d'individus</a:t>
                </a:r>
                <a:endParaRPr lang="de-DE" sz="1200" b="0" i="0"/>
              </a:p>
            </c:rich>
          </c:tx>
          <c:layout>
            <c:manualLayout>
              <c:xMode val="edge"/>
              <c:yMode val="edge"/>
              <c:x val="0.0190250083938957"/>
              <c:y val="0.275990541862741"/>
            </c:manualLayout>
          </c:layout>
          <c:overlay val="0"/>
        </c:title>
        <c:numFmt formatCode="General" sourceLinked="1"/>
        <c:majorTickMark val="out"/>
        <c:minorTickMark val="none"/>
        <c:tickLblPos val="nextTo"/>
        <c:crossAx val="2066174616"/>
        <c:crosses val="autoZero"/>
        <c:crossBetween val="between"/>
      </c:valAx>
      <c:spPr>
        <a:ln>
          <a:noFill/>
        </a:ln>
      </c:spPr>
    </c:plotArea>
    <c:plotVisOnly val="1"/>
    <c:dispBlanksAs val="gap"/>
    <c:showDLblsOverMax val="0"/>
  </c:chart>
  <c:spPr>
    <a:ln>
      <a:noFill/>
    </a:ln>
  </c:spPr>
  <c:printSettings>
    <c:headerFooter/>
    <c:pageMargins b="1.0" l="0.750000000000001" r="0.750000000000001"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0830659976172817"/>
          <c:y val="0.0"/>
          <c:w val="0.907831686313292"/>
          <c:h val="0.779541798728177"/>
        </c:manualLayout>
      </c:layout>
      <c:barChart>
        <c:barDir val="col"/>
        <c:grouping val="clustered"/>
        <c:varyColors val="0"/>
        <c:ser>
          <c:idx val="0"/>
          <c:order val="0"/>
          <c:tx>
            <c:v>Grenze 0+</c:v>
          </c:tx>
          <c:spPr>
            <a:solidFill>
              <a:srgbClr val="FF0000"/>
            </a:solidFill>
            <a:ln>
              <a:noFill/>
            </a:ln>
            <a:effectLst/>
          </c:spPr>
          <c:invertIfNegative val="0"/>
          <c:cat>
            <c:numRef>
              <c:f>'Etape 4 (Poissons niveau R)'!$AJ$85:$AJ$125</c:f>
            </c:numRef>
          </c:cat>
          <c:val>
            <c:numRef>
              <c:f>'Etape 4 (Poissons niveau R)'!$AN$85:$AN$125</c:f>
              <c:numCache>
                <c:formatCode>General</c:formatCode>
                <c:ptCount val="4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numCache>
            </c:numRef>
          </c:val>
        </c:ser>
        <c:dLbls>
          <c:showLegendKey val="0"/>
          <c:showVal val="0"/>
          <c:showCatName val="0"/>
          <c:showSerName val="0"/>
          <c:showPercent val="0"/>
          <c:showBubbleSize val="0"/>
        </c:dLbls>
        <c:gapWidth val="500"/>
        <c:axId val="-2136007384"/>
        <c:axId val="-2136004376"/>
      </c:barChart>
      <c:catAx>
        <c:axId val="-2136007384"/>
        <c:scaling>
          <c:orientation val="minMax"/>
        </c:scaling>
        <c:delete val="1"/>
        <c:axPos val="b"/>
        <c:numFmt formatCode="General" sourceLinked="1"/>
        <c:majorTickMark val="out"/>
        <c:minorTickMark val="none"/>
        <c:tickLblPos val="none"/>
        <c:crossAx val="-2136004376"/>
        <c:crosses val="autoZero"/>
        <c:auto val="1"/>
        <c:lblAlgn val="ctr"/>
        <c:lblOffset val="100"/>
        <c:noMultiLvlLbl val="0"/>
      </c:catAx>
      <c:valAx>
        <c:axId val="-2136004376"/>
        <c:scaling>
          <c:orientation val="minMax"/>
        </c:scaling>
        <c:delete val="1"/>
        <c:axPos val="l"/>
        <c:majorGridlines>
          <c:spPr>
            <a:ln>
              <a:noFill/>
            </a:ln>
          </c:spPr>
        </c:majorGridlines>
        <c:numFmt formatCode="General" sourceLinked="1"/>
        <c:majorTickMark val="out"/>
        <c:minorTickMark val="none"/>
        <c:tickLblPos val="none"/>
        <c:crossAx val="-2136007384"/>
        <c:crosses val="autoZero"/>
        <c:crossBetween val="between"/>
      </c:valAx>
      <c:spPr>
        <a:noFill/>
        <a:ln>
          <a:noFill/>
        </a:ln>
      </c:spPr>
    </c:plotArea>
    <c:plotVisOnly val="1"/>
    <c:dispBlanksAs val="gap"/>
    <c:showDLblsOverMax val="0"/>
  </c:chart>
  <c:spPr>
    <a:noFill/>
    <a:ln>
      <a:noFill/>
    </a:ln>
  </c:spPr>
  <c:printSettings>
    <c:headerFooter/>
    <c:pageMargins b="1.0" l="0.750000000000001" r="0.750000000000001"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view3D>
      <c:rotX val="25"/>
      <c:rotY val="55"/>
      <c:rAngAx val="0"/>
      <c:perspective val="30"/>
    </c:view3D>
    <c:floor>
      <c:thickness val="0"/>
    </c:floor>
    <c:sideWall>
      <c:thickness val="0"/>
    </c:sideWall>
    <c:backWall>
      <c:thickness val="0"/>
    </c:backWall>
    <c:plotArea>
      <c:layout>
        <c:manualLayout>
          <c:layoutTarget val="inner"/>
          <c:xMode val="edge"/>
          <c:yMode val="edge"/>
          <c:x val="0.0930305541950799"/>
          <c:y val="0.122895697820381"/>
          <c:w val="0.803606349445554"/>
          <c:h val="0.778990262086805"/>
        </c:manualLayout>
      </c:layout>
      <c:pie3DChart>
        <c:varyColors val="1"/>
        <c:ser>
          <c:idx val="0"/>
          <c:order val="0"/>
          <c:tx>
            <c:v>Dominanzverhältnis</c:v>
          </c:tx>
          <c:spPr>
            <a:effectLst>
              <a:innerShdw blurRad="63500" dist="50800" dir="14520000">
                <a:srgbClr val="000000">
                  <a:alpha val="50000"/>
                </a:srgbClr>
              </a:innerShdw>
            </a:effectLst>
            <a:scene3d>
              <a:camera prst="orthographicFront"/>
              <a:lightRig rig="threePt" dir="t"/>
            </a:scene3d>
            <a:sp3d/>
          </c:spPr>
          <c:explosion val="9"/>
          <c:dPt>
            <c:idx val="3"/>
            <c:bubble3D val="0"/>
            <c:explosion val="15"/>
          </c:dPt>
          <c:dLbls>
            <c:dLbl>
              <c:idx val="17"/>
              <c:delete val="1"/>
            </c:dLbl>
            <c:dLbl>
              <c:idx val="18"/>
              <c:delete val="1"/>
            </c:dLbl>
            <c:numFmt formatCode="0.0%" sourceLinked="0"/>
            <c:txPr>
              <a:bodyPr rot="0" lIns="0" anchor="ctr" anchorCtr="1">
                <a:noAutofit/>
              </a:bodyPr>
              <a:lstStyle/>
              <a:p>
                <a:pPr>
                  <a:defRPr sz="1200" baseline="0">
                    <a:latin typeface="Arial"/>
                  </a:defRPr>
                </a:pPr>
                <a:endParaRPr lang="de-DE"/>
              </a:p>
            </c:txPr>
            <c:dLblPos val="bestFit"/>
            <c:showLegendKey val="0"/>
            <c:showVal val="0"/>
            <c:showCatName val="1"/>
            <c:showSerName val="0"/>
            <c:showPercent val="1"/>
            <c:showBubbleSize val="0"/>
            <c:separator>
</c:separator>
            <c:showLeaderLines val="1"/>
          </c:dLbls>
          <c:cat>
            <c:numRef>
              <c:f>'Etape 4 (Poissons niveau R)'!$D$22:$D$41</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cat>
          <c:val>
            <c:numRef>
              <c:f>'Etape 4 (Poissons niveau R)'!$E$22:$E$41</c:f>
              <c:numCache>
                <c:formatCode>General</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er>
        <c:dLbls>
          <c:showLegendKey val="0"/>
          <c:showVal val="0"/>
          <c:showCatName val="0"/>
          <c:showSerName val="0"/>
          <c:showPercent val="0"/>
          <c:showBubbleSize val="0"/>
          <c:showLeaderLines val="1"/>
        </c:dLbls>
      </c:pie3DChart>
    </c:plotArea>
    <c:plotVisOnly val="1"/>
    <c:dispBlanksAs val="gap"/>
    <c:showDLblsOverMax val="0"/>
  </c:chart>
  <c:spPr>
    <a:ln>
      <a:noFill/>
    </a:ln>
  </c:spPr>
  <c:printSettings>
    <c:headerFooter/>
    <c:pageMargins b="1.0" l="0.750000000000001" r="0.750000000000001"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768570460950446"/>
          <c:y val="0.102033481488166"/>
          <c:w val="0.916401296612118"/>
          <c:h val="0.657357128353225"/>
        </c:manualLayout>
      </c:layout>
      <c:barChart>
        <c:barDir val="col"/>
        <c:grouping val="clustered"/>
        <c:varyColors val="0"/>
        <c:ser>
          <c:idx val="0"/>
          <c:order val="0"/>
          <c:spPr>
            <a:solidFill>
              <a:schemeClr val="tx1"/>
            </a:solidFill>
            <a:ln>
              <a:noFill/>
            </a:ln>
            <a:effectLst/>
          </c:spPr>
          <c:invertIfNegative val="0"/>
          <c:dLbls>
            <c:showLegendKey val="0"/>
            <c:showVal val="1"/>
            <c:showCatName val="0"/>
            <c:showSerName val="0"/>
            <c:showPercent val="0"/>
            <c:showBubbleSize val="0"/>
            <c:showLeaderLines val="0"/>
          </c:dLbls>
          <c:cat>
            <c:strRef>
              <c:f>'Etape 4 (Poissons niveau R)'!$AK$85:$AK$125</c:f>
            </c:strRef>
          </c:cat>
          <c:val>
            <c:numRef>
              <c:f>'Etape 4 (Poissons niveau R)'!$AM$85:$AM$125</c:f>
              <c:numCache>
                <c:formatCode>General</c:formatCode>
                <c:ptCount val="4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numCache>
            </c:numRef>
          </c:val>
        </c:ser>
        <c:dLbls>
          <c:showLegendKey val="0"/>
          <c:showVal val="0"/>
          <c:showCatName val="0"/>
          <c:showSerName val="0"/>
          <c:showPercent val="0"/>
          <c:showBubbleSize val="0"/>
        </c:dLbls>
        <c:gapWidth val="30"/>
        <c:axId val="-2135806728"/>
        <c:axId val="-2135801080"/>
      </c:barChart>
      <c:catAx>
        <c:axId val="-2135806728"/>
        <c:scaling>
          <c:orientation val="minMax"/>
        </c:scaling>
        <c:delete val="0"/>
        <c:axPos val="b"/>
        <c:title>
          <c:tx>
            <c:rich>
              <a:bodyPr/>
              <a:lstStyle/>
              <a:p>
                <a:pPr>
                  <a:defRPr sz="1200" b="0" i="0"/>
                </a:pPr>
                <a:r>
                  <a:rPr lang="de-DE" sz="1200" b="0" i="0" baseline="0"/>
                  <a:t>Taille [mm]</a:t>
                </a:r>
                <a:endParaRPr lang="de-DE" sz="1200" b="0" i="0"/>
              </a:p>
            </c:rich>
          </c:tx>
          <c:layout>
            <c:manualLayout>
              <c:xMode val="edge"/>
              <c:yMode val="edge"/>
              <c:x val="0.460251200307279"/>
              <c:y val="0.918138563472248"/>
            </c:manualLayout>
          </c:layout>
          <c:overlay val="0"/>
        </c:title>
        <c:majorTickMark val="out"/>
        <c:minorTickMark val="none"/>
        <c:tickLblPos val="nextTo"/>
        <c:txPr>
          <a:bodyPr/>
          <a:lstStyle/>
          <a:p>
            <a:pPr>
              <a:defRPr sz="1200"/>
            </a:pPr>
            <a:endParaRPr lang="de-DE"/>
          </a:p>
        </c:txPr>
        <c:crossAx val="-2135801080"/>
        <c:crosses val="autoZero"/>
        <c:auto val="1"/>
        <c:lblAlgn val="ctr"/>
        <c:lblOffset val="100"/>
        <c:noMultiLvlLbl val="0"/>
      </c:catAx>
      <c:valAx>
        <c:axId val="-2135801080"/>
        <c:scaling>
          <c:orientation val="minMax"/>
        </c:scaling>
        <c:delete val="0"/>
        <c:axPos val="l"/>
        <c:majorGridlines>
          <c:spPr>
            <a:ln>
              <a:noFill/>
            </a:ln>
          </c:spPr>
        </c:majorGridlines>
        <c:title>
          <c:tx>
            <c:rich>
              <a:bodyPr rot="-5400000" vert="horz"/>
              <a:lstStyle/>
              <a:p>
                <a:pPr>
                  <a:defRPr sz="1200" b="0" i="0"/>
                </a:pPr>
                <a:r>
                  <a:rPr lang="de-DE" sz="1200" b="0" i="0"/>
                  <a:t>Nombre</a:t>
                </a:r>
                <a:r>
                  <a:rPr lang="de-DE" sz="1200" b="0" i="0" baseline="0"/>
                  <a:t> d'individus</a:t>
                </a:r>
                <a:endParaRPr lang="de-DE" sz="1200" b="0" i="0"/>
              </a:p>
            </c:rich>
          </c:tx>
          <c:layout/>
          <c:overlay val="0"/>
        </c:title>
        <c:numFmt formatCode="General" sourceLinked="1"/>
        <c:majorTickMark val="out"/>
        <c:minorTickMark val="none"/>
        <c:tickLblPos val="nextTo"/>
        <c:crossAx val="-2135806728"/>
        <c:crosses val="autoZero"/>
        <c:crossBetween val="between"/>
      </c:valAx>
      <c:spPr>
        <a:noFill/>
        <a:ln>
          <a:noFill/>
        </a:ln>
      </c:spPr>
    </c:plotArea>
    <c:plotVisOnly val="1"/>
    <c:dispBlanksAs val="gap"/>
    <c:showDLblsOverMax val="0"/>
  </c:chart>
  <c:spPr>
    <a:noFill/>
    <a:ln>
      <a:noFill/>
    </a:ln>
  </c:spPr>
  <c:printSettings>
    <c:headerFooter/>
    <c:pageMargins b="1.0" l="0.750000000000001" r="0.750000000000001" t="1.0" header="0.5" footer="0.5"/>
    <c:pageSetup/>
  </c:printSettings>
</c:chartSpace>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fmlaLink="$U$57" lockText="1" noThreeD="1"/>
</file>

<file path=xl/ctrlProps/ctrlProp101.xml><?xml version="1.0" encoding="utf-8"?>
<formControlPr xmlns="http://schemas.microsoft.com/office/spreadsheetml/2009/9/main" objectType="CheckBox" fmlaLink="$U$61" lockText="1" noThreeD="1"/>
</file>

<file path=xl/ctrlProps/ctrlProp102.xml><?xml version="1.0" encoding="utf-8"?>
<formControlPr xmlns="http://schemas.microsoft.com/office/spreadsheetml/2009/9/main" objectType="CheckBox" fmlaLink="$U$47" lockText="1" noThreeD="1"/>
</file>

<file path=xl/ctrlProps/ctrlProp103.xml><?xml version="1.0" encoding="utf-8"?>
<formControlPr xmlns="http://schemas.microsoft.com/office/spreadsheetml/2009/9/main" objectType="List" dx="16" fmlaLink="$AH$27" fmlaRange="$AG$23:$AG$26" noThreeD="1" val="0"/>
</file>

<file path=xl/ctrlProps/ctrlProp104.xml><?xml version="1.0" encoding="utf-8"?>
<formControlPr xmlns="http://schemas.microsoft.com/office/spreadsheetml/2009/9/main" objectType="List" dx="16" fmlaLink="$AP$84" fmlaRange="$D$120:$D$135" noThreeD="1" val="0"/>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AS$108"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firstButton="1" fmlaLink="$AS$109"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firstButton="1" fmlaLink="$AS$110"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firstButton="1" fmlaLink="$AS$111"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firstButton="1" fmlaLink="$AS$112" lockText="1" noThreeD="1"/>
</file>

<file path=xl/ctrlProps/ctrlProp127.xml><?xml version="1.0" encoding="utf-8"?>
<formControlPr xmlns="http://schemas.microsoft.com/office/spreadsheetml/2009/9/main" objectType="Radio" firstButton="1" fmlaLink="$AS$114" lockText="1" noThreeD="1"/>
</file>

<file path=xl/ctrlProps/ctrlProp128.xml><?xml version="1.0" encoding="utf-8"?>
<formControlPr xmlns="http://schemas.microsoft.com/office/spreadsheetml/2009/9/main" objectType="Radio" firstButton="1" fmlaLink="$AS$116" lockText="1" noThreeD="1"/>
</file>

<file path=xl/ctrlProps/ctrlProp129.xml><?xml version="1.0" encoding="utf-8"?>
<formControlPr xmlns="http://schemas.microsoft.com/office/spreadsheetml/2009/9/main" objectType="Radio" firstButton="1" fmlaLink="$AS$117"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firstButton="1" fmlaLink="$AS$118" lockText="1" noThreeD="1"/>
</file>

<file path=xl/ctrlProps/ctrlProp131.xml><?xml version="1.0" encoding="utf-8"?>
<formControlPr xmlns="http://schemas.microsoft.com/office/spreadsheetml/2009/9/main" objectType="Radio" firstButton="1" fmlaLink="$AS$119" lockText="1" noThreeD="1"/>
</file>

<file path=xl/ctrlProps/ctrlProp132.xml><?xml version="1.0" encoding="utf-8"?>
<formControlPr xmlns="http://schemas.microsoft.com/office/spreadsheetml/2009/9/main" objectType="Radio" firstButton="1" fmlaLink="$AS$120" lockText="1" noThreeD="1"/>
</file>

<file path=xl/ctrlProps/ctrlProp133.xml><?xml version="1.0" encoding="utf-8"?>
<formControlPr xmlns="http://schemas.microsoft.com/office/spreadsheetml/2009/9/main" objectType="Radio" firstButton="1" fmlaLink="$AS$121"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AS$113"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S$115"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firstButton="1" fmlaLink="$X$28" lockText="1" noThreeD="1"/>
</file>

<file path=xl/ctrlProps/ctrlProp15.xml><?xml version="1.0" encoding="utf-8"?>
<formControlPr xmlns="http://schemas.microsoft.com/office/spreadsheetml/2009/9/main" objectType="Radio" firstButton="1" fmlaLink="$V$14"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firstButton="1" fmlaLink="$X$22"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fmlaLink="$AS$122"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firstButton="1" fmlaLink="$AW$108"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firstButton="1" fmlaLink="$AW$109"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firstButton="1" fmlaLink="$AW$11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firstButton="1" fmlaLink="$AW$111" lockText="1"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W$112"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firstButton="1" fmlaLink="$AW$113"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firstButton="1" fmlaLink="$AW$114"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firstButton="1" fmlaLink="$AW$115"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firstButton="1" fmlaLink="$AW$116" lockText="1" noThreeD="1"/>
</file>

<file path=xl/ctrlProps/ctrlProp19.xml><?xml version="1.0" encoding="utf-8"?>
<formControlPr xmlns="http://schemas.microsoft.com/office/spreadsheetml/2009/9/main" objectType="Radio" firstButton="1" fmlaLink="$R$23"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firstButton="1" fmlaLink="$AW$11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W$11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firstButton="1" fmlaLink="$AW$119"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W$120"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W$121" lockText="1" noThreeD="1"/>
</file>

<file path=xl/ctrlProps/ctrlProp2.xml><?xml version="1.0" encoding="utf-8"?>
<formControlPr xmlns="http://schemas.microsoft.com/office/spreadsheetml/2009/9/main" objectType="List" dx="16" fmlaRange="'Etape 3 (Faune potentielle)'!$AD$23:$AD$26" noThreeD="1" sel="2" val="0"/>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firstButton="1" fmlaLink="$AW$122"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firstButton="1" fmlaLink="$AS$107"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firstButton="1" fmlaLink="$AW$107" lockText="1"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E$23"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R$27"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V$2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Z$14"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Z$23" lockText="1" noThreeD="1"/>
</file>

<file path=xl/ctrlProps/ctrlProp35.xml><?xml version="1.0" encoding="utf-8"?>
<formControlPr xmlns="http://schemas.microsoft.com/office/spreadsheetml/2009/9/main" objectType="CheckBox" fmlaLink="$Z$24" lockText="1" noThreeD="1"/>
</file>

<file path=xl/ctrlProps/ctrlProp36.xml><?xml version="1.0" encoding="utf-8"?>
<formControlPr xmlns="http://schemas.microsoft.com/office/spreadsheetml/2009/9/main" objectType="CheckBox" fmlaLink="$Z$25" lockText="1" noThreeD="1"/>
</file>

<file path=xl/ctrlProps/ctrlProp37.xml><?xml version="1.0" encoding="utf-8"?>
<formControlPr xmlns="http://schemas.microsoft.com/office/spreadsheetml/2009/9/main" objectType="CheckBox" fmlaLink="$Z$26" lockText="1" noThreeD="1"/>
</file>

<file path=xl/ctrlProps/ctrlProp38.xml><?xml version="1.0" encoding="utf-8"?>
<formControlPr xmlns="http://schemas.microsoft.com/office/spreadsheetml/2009/9/main" objectType="CheckBox" fmlaLink="$Y$23" lockText="1" noThreeD="1"/>
</file>

<file path=xl/ctrlProps/ctrlProp39.xml><?xml version="1.0" encoding="utf-8"?>
<formControlPr xmlns="http://schemas.microsoft.com/office/spreadsheetml/2009/9/main" objectType="CheckBox" fmlaLink="$Y$24"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fmlaLink="$Y$25" lockText="1" noThreeD="1"/>
</file>

<file path=xl/ctrlProps/ctrlProp41.xml><?xml version="1.0" encoding="utf-8"?>
<formControlPr xmlns="http://schemas.microsoft.com/office/spreadsheetml/2009/9/main" objectType="CheckBox" fmlaLink="$Y$26"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R$35" lockText="1" noThreeD="1"/>
</file>

<file path=xl/ctrlProps/ctrlProp46.xml><?xml version="1.0" encoding="utf-8"?>
<formControlPr xmlns="http://schemas.microsoft.com/office/spreadsheetml/2009/9/main" objectType="Radio" firstButton="1" fmlaLink="$W$35" lockText="1" noThreeD="1"/>
</file>

<file path=xl/ctrlProps/ctrlProp47.xml><?xml version="1.0" encoding="utf-8"?>
<formControlPr xmlns="http://schemas.microsoft.com/office/spreadsheetml/2009/9/main" objectType="Radio" firstButton="1" fmlaLink="$AB$35"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AG$35" lockText="1" noThreeD="1"/>
</file>

<file path=xl/ctrlProps/ctrlProp55.xml><?xml version="1.0" encoding="utf-8"?>
<formControlPr xmlns="http://schemas.microsoft.com/office/spreadsheetml/2009/9/main" objectType="Radio" firstButton="1" fmlaLink="$AL$35" lockText="1" noThreeD="1"/>
</file>

<file path=xl/ctrlProps/ctrlProp56.xml><?xml version="1.0" encoding="utf-8"?>
<formControlPr xmlns="http://schemas.microsoft.com/office/spreadsheetml/2009/9/main" objectType="Radio" firstButton="1" fmlaLink="$AQ$35"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W$23"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CheckBox" fmlaLink="$U$25" lockText="1" noThreeD="1"/>
</file>

<file path=xl/ctrlProps/ctrlProp64.xml><?xml version="1.0" encoding="utf-8"?>
<formControlPr xmlns="http://schemas.microsoft.com/office/spreadsheetml/2009/9/main" objectType="List" dx="16" fmlaLink="$AE$27" fmlaRange="$AD$23:$AD$26" noThreeD="1" sel="2" val="0"/>
</file>

<file path=xl/ctrlProps/ctrlProp65.xml><?xml version="1.0" encoding="utf-8"?>
<formControlPr xmlns="http://schemas.microsoft.com/office/spreadsheetml/2009/9/main" objectType="CheckBox" fmlaLink="$U$39" lockText="1" noThreeD="1"/>
</file>

<file path=xl/ctrlProps/ctrlProp66.xml><?xml version="1.0" encoding="utf-8"?>
<formControlPr xmlns="http://schemas.microsoft.com/office/spreadsheetml/2009/9/main" objectType="CheckBox" fmlaLink="$U$35" lockText="1" noThreeD="1"/>
</file>

<file path=xl/ctrlProps/ctrlProp67.xml><?xml version="1.0" encoding="utf-8"?>
<formControlPr xmlns="http://schemas.microsoft.com/office/spreadsheetml/2009/9/main" objectType="CheckBox" fmlaLink="$U$55" lockText="1" noThreeD="1"/>
</file>

<file path=xl/ctrlProps/ctrlProp68.xml><?xml version="1.0" encoding="utf-8"?>
<formControlPr xmlns="http://schemas.microsoft.com/office/spreadsheetml/2009/9/main" objectType="CheckBox" fmlaLink="$U$48" lockText="1" noThreeD="1"/>
</file>

<file path=xl/ctrlProps/ctrlProp69.xml><?xml version="1.0" encoding="utf-8"?>
<formControlPr xmlns="http://schemas.microsoft.com/office/spreadsheetml/2009/9/main" objectType="CheckBox" fmlaLink="$U$29"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fmlaLink="$U$44" lockText="1" noThreeD="1"/>
</file>

<file path=xl/ctrlProps/ctrlProp71.xml><?xml version="1.0" encoding="utf-8"?>
<formControlPr xmlns="http://schemas.microsoft.com/office/spreadsheetml/2009/9/main" objectType="CheckBox" fmlaLink="$U$40" lockText="1" noThreeD="1"/>
</file>

<file path=xl/ctrlProps/ctrlProp72.xml><?xml version="1.0" encoding="utf-8"?>
<formControlPr xmlns="http://schemas.microsoft.com/office/spreadsheetml/2009/9/main" objectType="CheckBox" fmlaLink="$U$41" lockText="1" noThreeD="1"/>
</file>

<file path=xl/ctrlProps/ctrlProp73.xml><?xml version="1.0" encoding="utf-8"?>
<formControlPr xmlns="http://schemas.microsoft.com/office/spreadsheetml/2009/9/main" objectType="CheckBox" fmlaLink="$U$36" lockText="1" noThreeD="1"/>
</file>

<file path=xl/ctrlProps/ctrlProp74.xml><?xml version="1.0" encoding="utf-8"?>
<formControlPr xmlns="http://schemas.microsoft.com/office/spreadsheetml/2009/9/main" objectType="CheckBox" fmlaLink="$U$49" lockText="1" noThreeD="1"/>
</file>

<file path=xl/ctrlProps/ctrlProp75.xml><?xml version="1.0" encoding="utf-8"?>
<formControlPr xmlns="http://schemas.microsoft.com/office/spreadsheetml/2009/9/main" objectType="CheckBox" fmlaLink="$U$51" lockText="1" noThreeD="1"/>
</file>

<file path=xl/ctrlProps/ctrlProp76.xml><?xml version="1.0" encoding="utf-8"?>
<formControlPr xmlns="http://schemas.microsoft.com/office/spreadsheetml/2009/9/main" objectType="CheckBox" fmlaLink="$U$26" lockText="1" noThreeD="1"/>
</file>

<file path=xl/ctrlProps/ctrlProp77.xml><?xml version="1.0" encoding="utf-8"?>
<formControlPr xmlns="http://schemas.microsoft.com/office/spreadsheetml/2009/9/main" objectType="CheckBox" fmlaLink="$U$59" lockText="1" noThreeD="1"/>
</file>

<file path=xl/ctrlProps/ctrlProp78.xml><?xml version="1.0" encoding="utf-8"?>
<formControlPr xmlns="http://schemas.microsoft.com/office/spreadsheetml/2009/9/main" objectType="CheckBox" fmlaLink="$U$53" lockText="1" noThreeD="1"/>
</file>

<file path=xl/ctrlProps/ctrlProp79.xml><?xml version="1.0" encoding="utf-8"?>
<formControlPr xmlns="http://schemas.microsoft.com/office/spreadsheetml/2009/9/main" objectType="CheckBox" fmlaLink="$U$43" lockText="1" noThreeD="1"/>
</file>

<file path=xl/ctrlProps/ctrlProp8.xml><?xml version="1.0" encoding="utf-8"?>
<formControlPr xmlns="http://schemas.microsoft.com/office/spreadsheetml/2009/9/main" objectType="Radio" firstButton="1" fmlaLink="$R$14" lockText="1" noThreeD="1"/>
</file>

<file path=xl/ctrlProps/ctrlProp80.xml><?xml version="1.0" encoding="utf-8"?>
<formControlPr xmlns="http://schemas.microsoft.com/office/spreadsheetml/2009/9/main" objectType="CheckBox" fmlaLink="$U$60" lockText="1" noThreeD="1"/>
</file>

<file path=xl/ctrlProps/ctrlProp81.xml><?xml version="1.0" encoding="utf-8"?>
<formControlPr xmlns="http://schemas.microsoft.com/office/spreadsheetml/2009/9/main" objectType="CheckBox" fmlaLink="$U$54" lockText="1" noThreeD="1"/>
</file>

<file path=xl/ctrlProps/ctrlProp82.xml><?xml version="1.0" encoding="utf-8"?>
<formControlPr xmlns="http://schemas.microsoft.com/office/spreadsheetml/2009/9/main" objectType="CheckBox" fmlaLink="$U$45" lockText="1" noThreeD="1"/>
</file>

<file path=xl/ctrlProps/ctrlProp83.xml><?xml version="1.0" encoding="utf-8"?>
<formControlPr xmlns="http://schemas.microsoft.com/office/spreadsheetml/2009/9/main" objectType="CheckBox" fmlaLink="$U$37" lockText="1" noThreeD="1"/>
</file>

<file path=xl/ctrlProps/ctrlProp84.xml><?xml version="1.0" encoding="utf-8"?>
<formControlPr xmlns="http://schemas.microsoft.com/office/spreadsheetml/2009/9/main" objectType="CheckBox" fmlaLink="$U$28" lockText="1" noThreeD="1"/>
</file>

<file path=xl/ctrlProps/ctrlProp85.xml><?xml version="1.0" encoding="utf-8"?>
<formControlPr xmlns="http://schemas.microsoft.com/office/spreadsheetml/2009/9/main" objectType="CheckBox" fmlaLink="$U$23" lockText="1" noThreeD="1"/>
</file>

<file path=xl/ctrlProps/ctrlProp86.xml><?xml version="1.0" encoding="utf-8"?>
<formControlPr xmlns="http://schemas.microsoft.com/office/spreadsheetml/2009/9/main" objectType="CheckBox" fmlaLink="$U$58" lockText="1" noThreeD="1"/>
</file>

<file path=xl/ctrlProps/ctrlProp87.xml><?xml version="1.0" encoding="utf-8"?>
<formControlPr xmlns="http://schemas.microsoft.com/office/spreadsheetml/2009/9/main" objectType="CheckBox" fmlaLink="$U$27" lockText="1" noThreeD="1"/>
</file>

<file path=xl/ctrlProps/ctrlProp88.xml><?xml version="1.0" encoding="utf-8"?>
<formControlPr xmlns="http://schemas.microsoft.com/office/spreadsheetml/2009/9/main" objectType="CheckBox" fmlaLink="$U$46" lockText="1" noThreeD="1"/>
</file>

<file path=xl/ctrlProps/ctrlProp89.xml><?xml version="1.0" encoding="utf-8"?>
<formControlPr xmlns="http://schemas.microsoft.com/office/spreadsheetml/2009/9/main" objectType="CheckBox" fmlaLink="$U$42"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fmlaLink="$U$32" lockText="1" noThreeD="1"/>
</file>

<file path=xl/ctrlProps/ctrlProp91.xml><?xml version="1.0" encoding="utf-8"?>
<formControlPr xmlns="http://schemas.microsoft.com/office/spreadsheetml/2009/9/main" objectType="CheckBox" fmlaLink="$U$38" lockText="1" noThreeD="1"/>
</file>

<file path=xl/ctrlProps/ctrlProp92.xml><?xml version="1.0" encoding="utf-8"?>
<formControlPr xmlns="http://schemas.microsoft.com/office/spreadsheetml/2009/9/main" objectType="CheckBox" fmlaLink="$U$34" lockText="1" noThreeD="1"/>
</file>

<file path=xl/ctrlProps/ctrlProp93.xml><?xml version="1.0" encoding="utf-8"?>
<formControlPr xmlns="http://schemas.microsoft.com/office/spreadsheetml/2009/9/main" objectType="CheckBox" fmlaLink="$U$24" lockText="1" noThreeD="1"/>
</file>

<file path=xl/ctrlProps/ctrlProp94.xml><?xml version="1.0" encoding="utf-8"?>
<formControlPr xmlns="http://schemas.microsoft.com/office/spreadsheetml/2009/9/main" objectType="CheckBox" fmlaLink="$U$56" lockText="1" noThreeD="1"/>
</file>

<file path=xl/ctrlProps/ctrlProp95.xml><?xml version="1.0" encoding="utf-8"?>
<formControlPr xmlns="http://schemas.microsoft.com/office/spreadsheetml/2009/9/main" objectType="CheckBox" fmlaLink="$U$50" lockText="1" noThreeD="1"/>
</file>

<file path=xl/ctrlProps/ctrlProp96.xml><?xml version="1.0" encoding="utf-8"?>
<formControlPr xmlns="http://schemas.microsoft.com/office/spreadsheetml/2009/9/main" objectType="CheckBox" fmlaLink="$U$33" lockText="1" noThreeD="1"/>
</file>

<file path=xl/ctrlProps/ctrlProp97.xml><?xml version="1.0" encoding="utf-8"?>
<formControlPr xmlns="http://schemas.microsoft.com/office/spreadsheetml/2009/9/main" objectType="CheckBox" fmlaLink="$U$31" lockText="1" noThreeD="1"/>
</file>

<file path=xl/ctrlProps/ctrlProp98.xml><?xml version="1.0" encoding="utf-8"?>
<formControlPr xmlns="http://schemas.microsoft.com/office/spreadsheetml/2009/9/main" objectType="CheckBox" fmlaLink="$U$30" lockText="1" noThreeD="1"/>
</file>

<file path=xl/ctrlProps/ctrlProp99.xml><?xml version="1.0" encoding="utf-8"?>
<formControlPr xmlns="http://schemas.microsoft.com/office/spreadsheetml/2009/9/main" objectType="CheckBox" fmlaLink="$U$5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342900</xdr:colOff>
      <xdr:row>1</xdr:row>
      <xdr:rowOff>279400</xdr:rowOff>
    </xdr:from>
    <xdr:to>
      <xdr:col>1</xdr:col>
      <xdr:colOff>2216150</xdr:colOff>
      <xdr:row>1</xdr:row>
      <xdr:rowOff>787400</xdr:rowOff>
    </xdr:to>
    <xdr:pic>
      <xdr:nvPicPr>
        <xdr:cNvPr id="9" name="Picture 37" descr="Logo_CMYK_p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700" y="533400"/>
          <a:ext cx="1997075"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2019300</xdr:colOff>
      <xdr:row>1</xdr:row>
      <xdr:rowOff>266700</xdr:rowOff>
    </xdr:from>
    <xdr:to>
      <xdr:col>10</xdr:col>
      <xdr:colOff>2209800</xdr:colOff>
      <xdr:row>1</xdr:row>
      <xdr:rowOff>877888</xdr:rowOff>
    </xdr:to>
    <xdr:sp macro="" textlink="">
      <xdr:nvSpPr>
        <xdr:cNvPr id="10" name="Text Box 32"/>
        <xdr:cNvSpPr txBox="1">
          <a:spLocks noChangeArrowheads="1"/>
        </xdr:cNvSpPr>
      </xdr:nvSpPr>
      <xdr:spPr bwMode="auto">
        <a:xfrm>
          <a:off x="9740900" y="520700"/>
          <a:ext cx="2489200" cy="61118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blurRad="63500" dist="38099" dir="2700000" algn="ctr" rotWithShape="0">
                  <a:schemeClr val="bg2">
                    <a:alpha val="74998"/>
                  </a:schemeClr>
                </a:outerShdw>
              </a:effectLst>
            </a14:hiddenEffects>
          </a:ext>
        </a:extLst>
      </xdr:spPr>
      <xdr:txBody>
        <a:bodyPr wrap="square" lIns="0" tIns="0" rIns="0" bIns="0">
          <a:spAutoFit/>
        </a:bodyPr>
        <a:lstStyle>
          <a:defPPr>
            <a:defRPr lang="de-CH"/>
          </a:defPPr>
          <a:lvl1pPr algn="l" rtl="0" eaLnBrk="0" fontAlgn="base" hangingPunct="0">
            <a:spcBef>
              <a:spcPct val="0"/>
            </a:spcBef>
            <a:spcAft>
              <a:spcPct val="0"/>
            </a:spcAft>
            <a:defRPr sz="2400" kern="1200">
              <a:solidFill>
                <a:schemeClr val="tx1"/>
              </a:solidFill>
              <a:latin typeface="Arial" charset="0"/>
              <a:ea typeface="ＭＳ Ｐゴシック" charset="0"/>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charset="0"/>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charset="0"/>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charset="0"/>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charset="0"/>
              <a:cs typeface="+mn-cs"/>
            </a:defRPr>
          </a:lvl5pPr>
          <a:lvl6pPr marL="2286000" algn="l" defTabSz="457200" rtl="0" eaLnBrk="1" latinLnBrk="0" hangingPunct="1">
            <a:defRPr sz="2400" kern="1200">
              <a:solidFill>
                <a:schemeClr val="tx1"/>
              </a:solidFill>
              <a:latin typeface="Arial" charset="0"/>
              <a:ea typeface="ＭＳ Ｐゴシック" charset="0"/>
              <a:cs typeface="+mn-cs"/>
            </a:defRPr>
          </a:lvl6pPr>
          <a:lvl7pPr marL="2743200" algn="l" defTabSz="457200" rtl="0" eaLnBrk="1" latinLnBrk="0" hangingPunct="1">
            <a:defRPr sz="2400" kern="1200">
              <a:solidFill>
                <a:schemeClr val="tx1"/>
              </a:solidFill>
              <a:latin typeface="Arial" charset="0"/>
              <a:ea typeface="ＭＳ Ｐゴシック" charset="0"/>
              <a:cs typeface="+mn-cs"/>
            </a:defRPr>
          </a:lvl7pPr>
          <a:lvl8pPr marL="3200400" algn="l" defTabSz="457200" rtl="0" eaLnBrk="1" latinLnBrk="0" hangingPunct="1">
            <a:defRPr sz="2400" kern="1200">
              <a:solidFill>
                <a:schemeClr val="tx1"/>
              </a:solidFill>
              <a:latin typeface="Arial" charset="0"/>
              <a:ea typeface="ＭＳ Ｐゴシック" charset="0"/>
              <a:cs typeface="+mn-cs"/>
            </a:defRPr>
          </a:lvl8pPr>
          <a:lvl9pPr marL="3657600" algn="l" defTabSz="457200" rtl="0" eaLnBrk="1" latinLnBrk="0" hangingPunct="1">
            <a:defRPr sz="2400" kern="1200">
              <a:solidFill>
                <a:schemeClr val="tx1"/>
              </a:solidFill>
              <a:latin typeface="Arial" charset="0"/>
              <a:ea typeface="ＭＳ Ｐゴシック" charset="0"/>
              <a:cs typeface="+mn-cs"/>
            </a:defRPr>
          </a:lvl9pPr>
        </a:lstStyle>
        <a:p>
          <a:r>
            <a:rPr lang="de-CH" sz="800"/>
            <a:t>Département fédéral de l'environnement,</a:t>
          </a:r>
          <a:r>
            <a:rPr lang="de-CH" sz="800" baseline="0"/>
            <a:t> des</a:t>
          </a:r>
          <a:endParaRPr lang="de-CH" sz="800"/>
        </a:p>
        <a:p>
          <a:r>
            <a:rPr lang="de-CH" sz="800"/>
            <a:t>transports, de l'énergie et de la communication DETEC</a:t>
          </a:r>
        </a:p>
        <a:p>
          <a:endParaRPr lang="de-CH" sz="800" b="1"/>
        </a:p>
        <a:p>
          <a:r>
            <a:rPr lang="de-CH" sz="800" b="1"/>
            <a:t>Office fédéral de l'environnement OFEV</a:t>
          </a:r>
        </a:p>
        <a:p>
          <a:endParaRPr lang="de-CH" sz="800"/>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41</xdr:row>
          <xdr:rowOff>25400</xdr:rowOff>
        </xdr:from>
        <xdr:to>
          <xdr:col>1</xdr:col>
          <xdr:colOff>2019300</xdr:colOff>
          <xdr:row>41</xdr:row>
          <xdr:rowOff>254000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Espèce présente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45</xdr:row>
          <xdr:rowOff>25400</xdr:rowOff>
        </xdr:from>
        <xdr:to>
          <xdr:col>1</xdr:col>
          <xdr:colOff>1384300</xdr:colOff>
          <xdr:row>47</xdr:row>
          <xdr:rowOff>165100</xdr:rowOff>
        </xdr:to>
        <xdr:sp macro="" textlink="">
          <xdr:nvSpPr>
            <xdr:cNvPr id="1026" name="List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12700</xdr:rowOff>
        </xdr:from>
        <xdr:to>
          <xdr:col>2</xdr:col>
          <xdr:colOff>0</xdr:colOff>
          <xdr:row>44</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43</xdr:row>
          <xdr:rowOff>50800</xdr:rowOff>
        </xdr:from>
        <xdr:to>
          <xdr:col>1</xdr:col>
          <xdr:colOff>800100</xdr:colOff>
          <xdr:row>43</xdr:row>
          <xdr:rowOff>304800</xdr:rowOff>
        </xdr:to>
        <xdr:sp macro="" textlink="">
          <xdr:nvSpPr>
            <xdr:cNvPr id="1029" name="Option 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1244600</xdr:colOff>
          <xdr:row>43</xdr:row>
          <xdr:rowOff>63500</xdr:rowOff>
        </xdr:from>
        <xdr:to>
          <xdr:col>1</xdr:col>
          <xdr:colOff>2298700</xdr:colOff>
          <xdr:row>43</xdr:row>
          <xdr:rowOff>304800</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non</a:t>
              </a:r>
            </a:p>
          </xdr:txBody>
        </xdr:sp>
        <xdr:clientData/>
      </xdr:twoCellAnchor>
    </mc:Choice>
    <mc:Fallback/>
  </mc:AlternateContent>
  <xdr:twoCellAnchor editAs="oneCell">
    <xdr:from>
      <xdr:col>0</xdr:col>
      <xdr:colOff>114300</xdr:colOff>
      <xdr:row>36</xdr:row>
      <xdr:rowOff>12700</xdr:rowOff>
    </xdr:from>
    <xdr:to>
      <xdr:col>1</xdr:col>
      <xdr:colOff>1320800</xdr:colOff>
      <xdr:row>41</xdr:row>
      <xdr:rowOff>38100</xdr:rowOff>
    </xdr:to>
    <xdr:pic>
      <xdr:nvPicPr>
        <xdr:cNvPr id="2" name="Bild 1"/>
        <xdr:cNvPicPr>
          <a:picLocks noChangeAspect="1"/>
        </xdr:cNvPicPr>
      </xdr:nvPicPr>
      <xdr:blipFill>
        <a:blip xmlns:r="http://schemas.openxmlformats.org/officeDocument/2006/relationships" r:embed="rId2"/>
        <a:stretch>
          <a:fillRect/>
        </a:stretch>
      </xdr:blipFill>
      <xdr:spPr>
        <a:xfrm>
          <a:off x="114300" y="11938000"/>
          <a:ext cx="1384300" cy="1092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25400</xdr:colOff>
          <xdr:row>12</xdr:row>
          <xdr:rowOff>25400</xdr:rowOff>
        </xdr:from>
        <xdr:to>
          <xdr:col>5</xdr:col>
          <xdr:colOff>0</xdr:colOff>
          <xdr:row>13</xdr:row>
          <xdr:rowOff>0</xdr:rowOff>
        </xdr:to>
        <xdr:sp macro="" textlink="">
          <xdr:nvSpPr>
            <xdr:cNvPr id="4240" name="Group Box 144" hidden="1">
              <a:extLst>
                <a:ext uri="{63B3BB69-23CF-44E3-9099-C40C66FF867C}">
                  <a14:compatExt spid="_x0000_s4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13</xdr:row>
          <xdr:rowOff>0</xdr:rowOff>
        </xdr:from>
        <xdr:to>
          <xdr:col>5</xdr:col>
          <xdr:colOff>0</xdr:colOff>
          <xdr:row>13</xdr:row>
          <xdr:rowOff>292100</xdr:rowOff>
        </xdr:to>
        <xdr:sp macro="" textlink="">
          <xdr:nvSpPr>
            <xdr:cNvPr id="4241" name="Group Box 145" hidden="1">
              <a:extLst>
                <a:ext uri="{63B3BB69-23CF-44E3-9099-C40C66FF867C}">
                  <a14:compatExt spid="_x0000_s4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1638300</xdr:colOff>
          <xdr:row>12</xdr:row>
          <xdr:rowOff>50800</xdr:rowOff>
        </xdr:from>
        <xdr:to>
          <xdr:col>3</xdr:col>
          <xdr:colOff>2857500</xdr:colOff>
          <xdr:row>12</xdr:row>
          <xdr:rowOff>304800</xdr:rowOff>
        </xdr:to>
        <xdr:sp macro="" textlink="">
          <xdr:nvSpPr>
            <xdr:cNvPr id="4243" name="Option 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moyennes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50800</xdr:rowOff>
        </xdr:from>
        <xdr:to>
          <xdr:col>4</xdr:col>
          <xdr:colOff>1371600</xdr:colOff>
          <xdr:row>12</xdr:row>
          <xdr:rowOff>304800</xdr:rowOff>
        </xdr:to>
        <xdr:sp macro="" textlink="">
          <xdr:nvSpPr>
            <xdr:cNvPr id="4244" name="Option 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mauvaises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12</xdr:row>
          <xdr:rowOff>50800</xdr:rowOff>
        </xdr:from>
        <xdr:to>
          <xdr:col>3</xdr:col>
          <xdr:colOff>1346200</xdr:colOff>
          <xdr:row>12</xdr:row>
          <xdr:rowOff>292100</xdr:rowOff>
        </xdr:to>
        <xdr:sp macro="" textlink="">
          <xdr:nvSpPr>
            <xdr:cNvPr id="4245" name="Option 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bonnes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13</xdr:row>
          <xdr:rowOff>25400</xdr:rowOff>
        </xdr:from>
        <xdr:to>
          <xdr:col>3</xdr:col>
          <xdr:colOff>1397000</xdr:colOff>
          <xdr:row>13</xdr:row>
          <xdr:rowOff>254000</xdr:rowOff>
        </xdr:to>
        <xdr:sp macro="" textlink="">
          <xdr:nvSpPr>
            <xdr:cNvPr id="4246" name="Option 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OFEV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1638300</xdr:colOff>
          <xdr:row>13</xdr:row>
          <xdr:rowOff>12700</xdr:rowOff>
        </xdr:from>
        <xdr:to>
          <xdr:col>4</xdr:col>
          <xdr:colOff>12700</xdr:colOff>
          <xdr:row>13</xdr:row>
          <xdr:rowOff>254000</xdr:rowOff>
        </xdr:to>
        <xdr:sp macro="" textlink="">
          <xdr:nvSpPr>
            <xdr:cNvPr id="4247" name="Option 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Canton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13</xdr:row>
          <xdr:rowOff>12700</xdr:rowOff>
        </xdr:from>
        <xdr:to>
          <xdr:col>4</xdr:col>
          <xdr:colOff>1422400</xdr:colOff>
          <xdr:row>13</xdr:row>
          <xdr:rowOff>254000</xdr:rowOff>
        </xdr:to>
        <xdr:sp macro="" textlink="">
          <xdr:nvSpPr>
            <xdr:cNvPr id="4249" name="Option 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néant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12</xdr:row>
          <xdr:rowOff>0</xdr:rowOff>
        </xdr:from>
        <xdr:to>
          <xdr:col>10</xdr:col>
          <xdr:colOff>711200</xdr:colOff>
          <xdr:row>12</xdr:row>
          <xdr:rowOff>304800</xdr:rowOff>
        </xdr:to>
        <xdr:sp macro="" textlink="">
          <xdr:nvSpPr>
            <xdr:cNvPr id="4251" name="Group Box 155" hidden="1">
              <a:extLst>
                <a:ext uri="{63B3BB69-23CF-44E3-9099-C40C66FF867C}">
                  <a14:compatExt spid="_x0000_s4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12</xdr:row>
          <xdr:rowOff>25400</xdr:rowOff>
        </xdr:from>
        <xdr:to>
          <xdr:col>8</xdr:col>
          <xdr:colOff>190500</xdr:colOff>
          <xdr:row>12</xdr:row>
          <xdr:rowOff>266700</xdr:rowOff>
        </xdr:to>
        <xdr:sp macro="" textlink="">
          <xdr:nvSpPr>
            <xdr:cNvPr id="4252" name="Option 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nulle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685800</xdr:colOff>
          <xdr:row>12</xdr:row>
          <xdr:rowOff>38100</xdr:rowOff>
        </xdr:from>
        <xdr:to>
          <xdr:col>9</xdr:col>
          <xdr:colOff>749300</xdr:colOff>
          <xdr:row>12</xdr:row>
          <xdr:rowOff>266700</xdr:rowOff>
        </xdr:to>
        <xdr:sp macro="" textlink="">
          <xdr:nvSpPr>
            <xdr:cNvPr id="4253" name="Option 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légère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1117600</xdr:colOff>
          <xdr:row>12</xdr:row>
          <xdr:rowOff>25400</xdr:rowOff>
        </xdr:from>
        <xdr:to>
          <xdr:col>10</xdr:col>
          <xdr:colOff>330200</xdr:colOff>
          <xdr:row>12</xdr:row>
          <xdr:rowOff>279400</xdr:rowOff>
        </xdr:to>
        <xdr:sp macro="" textlink="">
          <xdr:nvSpPr>
            <xdr:cNvPr id="4254" name="Option 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moyenne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25</xdr:row>
          <xdr:rowOff>12700</xdr:rowOff>
        </xdr:from>
        <xdr:to>
          <xdr:col>4</xdr:col>
          <xdr:colOff>1549400</xdr:colOff>
          <xdr:row>25</xdr:row>
          <xdr:rowOff>317500</xdr:rowOff>
        </xdr:to>
        <xdr:sp macro="" textlink="">
          <xdr:nvSpPr>
            <xdr:cNvPr id="4255" name="Group Box 159" hidden="1">
              <a:extLst>
                <a:ext uri="{63B3BB69-23CF-44E3-9099-C40C66FF867C}">
                  <a14:compatExt spid="_x0000_s4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50800</xdr:rowOff>
        </xdr:from>
        <xdr:to>
          <xdr:col>3</xdr:col>
          <xdr:colOff>1371600</xdr:colOff>
          <xdr:row>25</xdr:row>
          <xdr:rowOff>279400</xdr:rowOff>
        </xdr:to>
        <xdr:sp macro="" textlink="">
          <xdr:nvSpPr>
            <xdr:cNvPr id="4256" name="Option 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surface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1638300</xdr:colOff>
          <xdr:row>25</xdr:row>
          <xdr:rowOff>50800</xdr:rowOff>
        </xdr:from>
        <xdr:to>
          <xdr:col>4</xdr:col>
          <xdr:colOff>25400</xdr:colOff>
          <xdr:row>25</xdr:row>
          <xdr:rowOff>279400</xdr:rowOff>
        </xdr:to>
        <xdr:sp macro="" textlink="">
          <xdr:nvSpPr>
            <xdr:cNvPr id="4257" name="Option 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bandes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21</xdr:row>
          <xdr:rowOff>12700</xdr:rowOff>
        </xdr:from>
        <xdr:to>
          <xdr:col>4</xdr:col>
          <xdr:colOff>1549400</xdr:colOff>
          <xdr:row>21</xdr:row>
          <xdr:rowOff>317500</xdr:rowOff>
        </xdr:to>
        <xdr:sp macro="" textlink="">
          <xdr:nvSpPr>
            <xdr:cNvPr id="4260" name="Group Box 164" hidden="1">
              <a:extLst>
                <a:ext uri="{63B3BB69-23CF-44E3-9099-C40C66FF867C}">
                  <a14:compatExt spid="_x0000_s4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38100</xdr:rowOff>
        </xdr:from>
        <xdr:to>
          <xdr:col>3</xdr:col>
          <xdr:colOff>1333500</xdr:colOff>
          <xdr:row>21</xdr:row>
          <xdr:rowOff>279400</xdr:rowOff>
        </xdr:to>
        <xdr:sp macro="" textlink="">
          <xdr:nvSpPr>
            <xdr:cNvPr id="4262" name="Option Button 166" hidden="1">
              <a:extLst>
                <a:ext uri="{63B3BB69-23CF-44E3-9099-C40C66FF867C}">
                  <a14:compatExt spid="_x0000_s4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stationnaire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1638300</xdr:colOff>
          <xdr:row>21</xdr:row>
          <xdr:rowOff>38100</xdr:rowOff>
        </xdr:from>
        <xdr:to>
          <xdr:col>3</xdr:col>
          <xdr:colOff>2857500</xdr:colOff>
          <xdr:row>21</xdr:row>
          <xdr:rowOff>279400</xdr:rowOff>
        </xdr:to>
        <xdr:sp macro="" textlink="">
          <xdr:nvSpPr>
            <xdr:cNvPr id="4264" name="Option Button 168" hidden="1">
              <a:extLst>
                <a:ext uri="{63B3BB69-23CF-44E3-9099-C40C66FF867C}">
                  <a14:compatExt spid="_x0000_s42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mobile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24</xdr:row>
          <xdr:rowOff>0</xdr:rowOff>
        </xdr:from>
        <xdr:to>
          <xdr:col>8</xdr:col>
          <xdr:colOff>1079500</xdr:colOff>
          <xdr:row>24</xdr:row>
          <xdr:rowOff>317500</xdr:rowOff>
        </xdr:to>
        <xdr:sp macro="" textlink="">
          <xdr:nvSpPr>
            <xdr:cNvPr id="4265" name="Group Box 169" hidden="1">
              <a:extLst>
                <a:ext uri="{63B3BB69-23CF-44E3-9099-C40C66FF867C}">
                  <a14:compatExt spid="_x0000_s4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24</xdr:row>
          <xdr:rowOff>317500</xdr:rowOff>
        </xdr:from>
        <xdr:to>
          <xdr:col>8</xdr:col>
          <xdr:colOff>1079500</xdr:colOff>
          <xdr:row>25</xdr:row>
          <xdr:rowOff>304800</xdr:rowOff>
        </xdr:to>
        <xdr:sp macro="" textlink="">
          <xdr:nvSpPr>
            <xdr:cNvPr id="4266" name="Group Box 170" hidden="1">
              <a:extLst>
                <a:ext uri="{63B3BB69-23CF-44E3-9099-C40C66FF867C}">
                  <a14:compatExt spid="_x0000_s4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24</xdr:row>
          <xdr:rowOff>38100</xdr:rowOff>
        </xdr:from>
        <xdr:to>
          <xdr:col>7</xdr:col>
          <xdr:colOff>914400</xdr:colOff>
          <xdr:row>24</xdr:row>
          <xdr:rowOff>292100</xdr:rowOff>
        </xdr:to>
        <xdr:sp macro="" textlink="">
          <xdr:nvSpPr>
            <xdr:cNvPr id="4267" name="Option Button 171" hidden="1">
              <a:extLst>
                <a:ext uri="{63B3BB69-23CF-44E3-9099-C40C66FF867C}">
                  <a14:compatExt spid="_x0000_s42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24</xdr:row>
          <xdr:rowOff>38100</xdr:rowOff>
        </xdr:from>
        <xdr:to>
          <xdr:col>8</xdr:col>
          <xdr:colOff>901700</xdr:colOff>
          <xdr:row>24</xdr:row>
          <xdr:rowOff>266700</xdr:rowOff>
        </xdr:to>
        <xdr:sp macro="" textlink="">
          <xdr:nvSpPr>
            <xdr:cNvPr id="4268" name="Option Button 172" hidden="1">
              <a:extLst>
                <a:ext uri="{63B3BB69-23CF-44E3-9099-C40C66FF867C}">
                  <a14:compatExt spid="_x0000_s4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25</xdr:row>
          <xdr:rowOff>38100</xdr:rowOff>
        </xdr:from>
        <xdr:to>
          <xdr:col>8</xdr:col>
          <xdr:colOff>292100</xdr:colOff>
          <xdr:row>25</xdr:row>
          <xdr:rowOff>266700</xdr:rowOff>
        </xdr:to>
        <xdr:sp macro="" textlink="">
          <xdr:nvSpPr>
            <xdr:cNvPr id="4269" name="Option Button 173" hidden="1">
              <a:extLst>
                <a:ext uri="{63B3BB69-23CF-44E3-9099-C40C66FF867C}">
                  <a14:compatExt spid="_x0000_s4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25</xdr:row>
          <xdr:rowOff>38100</xdr:rowOff>
        </xdr:from>
        <xdr:to>
          <xdr:col>8</xdr:col>
          <xdr:colOff>952500</xdr:colOff>
          <xdr:row>25</xdr:row>
          <xdr:rowOff>266700</xdr:rowOff>
        </xdr:to>
        <xdr:sp macro="" textlink="">
          <xdr:nvSpPr>
            <xdr:cNvPr id="4271" name="Option Button 175" hidden="1">
              <a:extLst>
                <a:ext uri="{63B3BB69-23CF-44E3-9099-C40C66FF867C}">
                  <a14:compatExt spid="_x0000_s42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14</xdr:row>
          <xdr:rowOff>12700</xdr:rowOff>
        </xdr:from>
        <xdr:to>
          <xdr:col>10</xdr:col>
          <xdr:colOff>711200</xdr:colOff>
          <xdr:row>14</xdr:row>
          <xdr:rowOff>317500</xdr:rowOff>
        </xdr:to>
        <xdr:sp macro="" textlink="">
          <xdr:nvSpPr>
            <xdr:cNvPr id="4272" name="Group Box 176" hidden="1">
              <a:extLst>
                <a:ext uri="{63B3BB69-23CF-44E3-9099-C40C66FF867C}">
                  <a14:compatExt spid="_x0000_s4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14</xdr:row>
          <xdr:rowOff>38100</xdr:rowOff>
        </xdr:from>
        <xdr:to>
          <xdr:col>8</xdr:col>
          <xdr:colOff>177800</xdr:colOff>
          <xdr:row>14</xdr:row>
          <xdr:rowOff>266700</xdr:rowOff>
        </xdr:to>
        <xdr:sp macro="" textlink="">
          <xdr:nvSpPr>
            <xdr:cNvPr id="4273" name="Option Button 177" hidden="1">
              <a:extLst>
                <a:ext uri="{63B3BB69-23CF-44E3-9099-C40C66FF867C}">
                  <a14:compatExt spid="_x0000_s4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bonne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711200</xdr:colOff>
          <xdr:row>14</xdr:row>
          <xdr:rowOff>38100</xdr:rowOff>
        </xdr:from>
        <xdr:to>
          <xdr:col>9</xdr:col>
          <xdr:colOff>736600</xdr:colOff>
          <xdr:row>14</xdr:row>
          <xdr:rowOff>279400</xdr:rowOff>
        </xdr:to>
        <xdr:sp macro="" textlink="">
          <xdr:nvSpPr>
            <xdr:cNvPr id="4274" name="Option Button 178" hidden="1">
              <a:extLst>
                <a:ext uri="{63B3BB69-23CF-44E3-9099-C40C66FF867C}">
                  <a14:compatExt spid="_x0000_s42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moyenne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1117600</xdr:colOff>
          <xdr:row>14</xdr:row>
          <xdr:rowOff>50800</xdr:rowOff>
        </xdr:from>
        <xdr:to>
          <xdr:col>10</xdr:col>
          <xdr:colOff>444500</xdr:colOff>
          <xdr:row>14</xdr:row>
          <xdr:rowOff>279400</xdr:rowOff>
        </xdr:to>
        <xdr:sp macro="" textlink="">
          <xdr:nvSpPr>
            <xdr:cNvPr id="4275" name="Option Button 179" hidden="1">
              <a:extLst>
                <a:ext uri="{63B3BB69-23CF-44E3-9099-C40C66FF867C}">
                  <a14:compatExt spid="_x0000_s4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mauvaise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22</xdr:row>
          <xdr:rowOff>63500</xdr:rowOff>
        </xdr:from>
        <xdr:to>
          <xdr:col>8</xdr:col>
          <xdr:colOff>749300</xdr:colOff>
          <xdr:row>22</xdr:row>
          <xdr:rowOff>279400</xdr:rowOff>
        </xdr:to>
        <xdr:sp macro="" textlink="">
          <xdr:nvSpPr>
            <xdr:cNvPr id="4289" name="Check Box 193" hidden="1">
              <a:extLst>
                <a:ext uri="{63B3BB69-23CF-44E3-9099-C40C66FF867C}">
                  <a14:compatExt spid="_x0000_s4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Filet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22</xdr:row>
          <xdr:rowOff>63500</xdr:rowOff>
        </xdr:from>
        <xdr:to>
          <xdr:col>9</xdr:col>
          <xdr:colOff>0</xdr:colOff>
          <xdr:row>22</xdr:row>
          <xdr:rowOff>279400</xdr:rowOff>
        </xdr:to>
        <xdr:sp macro="" textlink="">
          <xdr:nvSpPr>
            <xdr:cNvPr id="4290" name="Check Box 194" hidden="1">
              <a:extLst>
                <a:ext uri="{63B3BB69-23CF-44E3-9099-C40C66FF867C}">
                  <a14:compatExt spid="_x0000_s4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B. électrique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22</xdr:row>
          <xdr:rowOff>50800</xdr:rowOff>
        </xdr:from>
        <xdr:to>
          <xdr:col>9</xdr:col>
          <xdr:colOff>1282700</xdr:colOff>
          <xdr:row>22</xdr:row>
          <xdr:rowOff>292100</xdr:rowOff>
        </xdr:to>
        <xdr:sp macro="" textlink="">
          <xdr:nvSpPr>
            <xdr:cNvPr id="4291" name="Check Box 195" hidden="1">
              <a:extLst>
                <a:ext uri="{63B3BB69-23CF-44E3-9099-C40C66FF867C}">
                  <a14:compatExt spid="_x0000_s42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Seuil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22</xdr:row>
          <xdr:rowOff>63500</xdr:rowOff>
        </xdr:from>
        <xdr:to>
          <xdr:col>10</xdr:col>
          <xdr:colOff>1041400</xdr:colOff>
          <xdr:row>22</xdr:row>
          <xdr:rowOff>279400</xdr:rowOff>
        </xdr:to>
        <xdr:sp macro="" textlink="">
          <xdr:nvSpPr>
            <xdr:cNvPr id="4292" name="Check Box 196" hidden="1">
              <a:extLst>
                <a:ext uri="{63B3BB69-23CF-44E3-9099-C40C66FF867C}">
                  <a14:compatExt spid="_x0000_s42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néant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23</xdr:row>
          <xdr:rowOff>25400</xdr:rowOff>
        </xdr:from>
        <xdr:to>
          <xdr:col>8</xdr:col>
          <xdr:colOff>749300</xdr:colOff>
          <xdr:row>23</xdr:row>
          <xdr:rowOff>241300</xdr:rowOff>
        </xdr:to>
        <xdr:sp macro="" textlink="">
          <xdr:nvSpPr>
            <xdr:cNvPr id="4293" name="Check Box 197" hidden="1">
              <a:extLst>
                <a:ext uri="{63B3BB69-23CF-44E3-9099-C40C66FF867C}">
                  <a14:compatExt spid="_x0000_s42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Filet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23</xdr:row>
          <xdr:rowOff>25400</xdr:rowOff>
        </xdr:from>
        <xdr:to>
          <xdr:col>9</xdr:col>
          <xdr:colOff>660400</xdr:colOff>
          <xdr:row>23</xdr:row>
          <xdr:rowOff>241300</xdr:rowOff>
        </xdr:to>
        <xdr:sp macro="" textlink="">
          <xdr:nvSpPr>
            <xdr:cNvPr id="4294" name="Check Box 198" hidden="1">
              <a:extLst>
                <a:ext uri="{63B3BB69-23CF-44E3-9099-C40C66FF867C}">
                  <a14:compatExt spid="_x0000_s42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B. électrique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23</xdr:row>
          <xdr:rowOff>25400</xdr:rowOff>
        </xdr:from>
        <xdr:to>
          <xdr:col>9</xdr:col>
          <xdr:colOff>1485900</xdr:colOff>
          <xdr:row>23</xdr:row>
          <xdr:rowOff>254000</xdr:rowOff>
        </xdr:to>
        <xdr:sp macro="" textlink="">
          <xdr:nvSpPr>
            <xdr:cNvPr id="4295" name="Check Box 199" hidden="1">
              <a:extLst>
                <a:ext uri="{63B3BB69-23CF-44E3-9099-C40C66FF867C}">
                  <a14:compatExt spid="_x0000_s4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Seuil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330200</xdr:colOff>
          <xdr:row>23</xdr:row>
          <xdr:rowOff>25400</xdr:rowOff>
        </xdr:from>
        <xdr:to>
          <xdr:col>11</xdr:col>
          <xdr:colOff>38100</xdr:colOff>
          <xdr:row>23</xdr:row>
          <xdr:rowOff>241300</xdr:rowOff>
        </xdr:to>
        <xdr:sp macro="" textlink="">
          <xdr:nvSpPr>
            <xdr:cNvPr id="4296" name="Check Box 200" hidden="1">
              <a:extLst>
                <a:ext uri="{63B3BB69-23CF-44E3-9099-C40C66FF867C}">
                  <a14:compatExt spid="_x0000_s42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néant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33</xdr:row>
          <xdr:rowOff>25400</xdr:rowOff>
        </xdr:from>
        <xdr:to>
          <xdr:col>4</xdr:col>
          <xdr:colOff>1549400</xdr:colOff>
          <xdr:row>33</xdr:row>
          <xdr:rowOff>317500</xdr:rowOff>
        </xdr:to>
        <xdr:sp macro="" textlink="">
          <xdr:nvSpPr>
            <xdr:cNvPr id="4298" name="Group Box 202" hidden="1">
              <a:extLst>
                <a:ext uri="{63B3BB69-23CF-44E3-9099-C40C66FF867C}">
                  <a14:compatExt spid="_x0000_s4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33</xdr:row>
          <xdr:rowOff>317500</xdr:rowOff>
        </xdr:from>
        <xdr:to>
          <xdr:col>4</xdr:col>
          <xdr:colOff>1549400</xdr:colOff>
          <xdr:row>34</xdr:row>
          <xdr:rowOff>317500</xdr:rowOff>
        </xdr:to>
        <xdr:sp macro="" textlink="">
          <xdr:nvSpPr>
            <xdr:cNvPr id="4299" name="Group Box 203" hidden="1">
              <a:extLst>
                <a:ext uri="{63B3BB69-23CF-44E3-9099-C40C66FF867C}">
                  <a14:compatExt spid="_x0000_s4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34</xdr:row>
          <xdr:rowOff>317500</xdr:rowOff>
        </xdr:from>
        <xdr:to>
          <xdr:col>4</xdr:col>
          <xdr:colOff>1549400</xdr:colOff>
          <xdr:row>35</xdr:row>
          <xdr:rowOff>304800</xdr:rowOff>
        </xdr:to>
        <xdr:sp macro="" textlink="">
          <xdr:nvSpPr>
            <xdr:cNvPr id="4300" name="Group Box 204" hidden="1">
              <a:extLst>
                <a:ext uri="{63B3BB69-23CF-44E3-9099-C40C66FF867C}">
                  <a14:compatExt spid="_x0000_s4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33</xdr:row>
          <xdr:rowOff>50800</xdr:rowOff>
        </xdr:from>
        <xdr:to>
          <xdr:col>3</xdr:col>
          <xdr:colOff>1308100</xdr:colOff>
          <xdr:row>33</xdr:row>
          <xdr:rowOff>292100</xdr:rowOff>
        </xdr:to>
        <xdr:sp macro="" textlink="">
          <xdr:nvSpPr>
            <xdr:cNvPr id="4302" name="Option Button 206" hidden="1">
              <a:extLst>
                <a:ext uri="{63B3BB69-23CF-44E3-9099-C40C66FF867C}">
                  <a14:compatExt spid="_x0000_s4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aucun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34</xdr:row>
          <xdr:rowOff>25400</xdr:rowOff>
        </xdr:from>
        <xdr:to>
          <xdr:col>3</xdr:col>
          <xdr:colOff>1308100</xdr:colOff>
          <xdr:row>34</xdr:row>
          <xdr:rowOff>266700</xdr:rowOff>
        </xdr:to>
        <xdr:sp macro="" textlink="">
          <xdr:nvSpPr>
            <xdr:cNvPr id="4303" name="Option Button 207" hidden="1">
              <a:extLst>
                <a:ext uri="{63B3BB69-23CF-44E3-9099-C40C66FF867C}">
                  <a14:compatExt spid="_x0000_s4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aucun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35</xdr:row>
          <xdr:rowOff>12700</xdr:rowOff>
        </xdr:from>
        <xdr:to>
          <xdr:col>3</xdr:col>
          <xdr:colOff>1308100</xdr:colOff>
          <xdr:row>35</xdr:row>
          <xdr:rowOff>266700</xdr:rowOff>
        </xdr:to>
        <xdr:sp macro="" textlink="">
          <xdr:nvSpPr>
            <xdr:cNvPr id="4304" name="Option Button 208" hidden="1">
              <a:extLst>
                <a:ext uri="{63B3BB69-23CF-44E3-9099-C40C66FF867C}">
                  <a14:compatExt spid="_x0000_s43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aucun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1282700</xdr:colOff>
          <xdr:row>33</xdr:row>
          <xdr:rowOff>50800</xdr:rowOff>
        </xdr:from>
        <xdr:to>
          <xdr:col>4</xdr:col>
          <xdr:colOff>1308100</xdr:colOff>
          <xdr:row>33</xdr:row>
          <xdr:rowOff>292100</xdr:rowOff>
        </xdr:to>
        <xdr:sp macro="" textlink="">
          <xdr:nvSpPr>
            <xdr:cNvPr id="4305" name="Option Button 209" hidden="1">
              <a:extLst>
                <a:ext uri="{63B3BB69-23CF-44E3-9099-C40C66FF867C}">
                  <a14:compatExt spid="_x0000_s4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rencontré, détails rubrique "Remarques"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1282700</xdr:colOff>
          <xdr:row>34</xdr:row>
          <xdr:rowOff>25400</xdr:rowOff>
        </xdr:from>
        <xdr:to>
          <xdr:col>4</xdr:col>
          <xdr:colOff>1270000</xdr:colOff>
          <xdr:row>34</xdr:row>
          <xdr:rowOff>266700</xdr:rowOff>
        </xdr:to>
        <xdr:sp macro="" textlink="">
          <xdr:nvSpPr>
            <xdr:cNvPr id="4306" name="Option Button 210" hidden="1">
              <a:extLst>
                <a:ext uri="{63B3BB69-23CF-44E3-9099-C40C66FF867C}">
                  <a14:compatExt spid="_x0000_s43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rencontré, détails rubrique "Remarques"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1282700</xdr:colOff>
          <xdr:row>35</xdr:row>
          <xdr:rowOff>25400</xdr:rowOff>
        </xdr:from>
        <xdr:to>
          <xdr:col>4</xdr:col>
          <xdr:colOff>1282700</xdr:colOff>
          <xdr:row>35</xdr:row>
          <xdr:rowOff>266700</xdr:rowOff>
        </xdr:to>
        <xdr:sp macro="" textlink="">
          <xdr:nvSpPr>
            <xdr:cNvPr id="4307" name="Option Button 211" hidden="1">
              <a:extLst>
                <a:ext uri="{63B3BB69-23CF-44E3-9099-C40C66FF867C}">
                  <a14:compatExt spid="_x0000_s43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rencontré, détails rubrique "Remarques"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33</xdr:row>
          <xdr:rowOff>38100</xdr:rowOff>
        </xdr:from>
        <xdr:to>
          <xdr:col>10</xdr:col>
          <xdr:colOff>711200</xdr:colOff>
          <xdr:row>34</xdr:row>
          <xdr:rowOff>0</xdr:rowOff>
        </xdr:to>
        <xdr:sp macro="" textlink="">
          <xdr:nvSpPr>
            <xdr:cNvPr id="4308" name="Group Box 212" hidden="1">
              <a:extLst>
                <a:ext uri="{63B3BB69-23CF-44E3-9099-C40C66FF867C}">
                  <a14:compatExt spid="_x0000_s4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34</xdr:row>
          <xdr:rowOff>0</xdr:rowOff>
        </xdr:from>
        <xdr:to>
          <xdr:col>10</xdr:col>
          <xdr:colOff>711200</xdr:colOff>
          <xdr:row>34</xdr:row>
          <xdr:rowOff>317500</xdr:rowOff>
        </xdr:to>
        <xdr:sp macro="" textlink="">
          <xdr:nvSpPr>
            <xdr:cNvPr id="4310" name="Group Box 214" hidden="1">
              <a:extLst>
                <a:ext uri="{63B3BB69-23CF-44E3-9099-C40C66FF867C}">
                  <a14:compatExt spid="_x0000_s4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34</xdr:row>
          <xdr:rowOff>317500</xdr:rowOff>
        </xdr:from>
        <xdr:to>
          <xdr:col>10</xdr:col>
          <xdr:colOff>711200</xdr:colOff>
          <xdr:row>35</xdr:row>
          <xdr:rowOff>317500</xdr:rowOff>
        </xdr:to>
        <xdr:sp macro="" textlink="">
          <xdr:nvSpPr>
            <xdr:cNvPr id="4312" name="Group Box 216" hidden="1">
              <a:extLst>
                <a:ext uri="{63B3BB69-23CF-44E3-9099-C40C66FF867C}">
                  <a14:compatExt spid="_x0000_s4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33</xdr:row>
          <xdr:rowOff>50800</xdr:rowOff>
        </xdr:from>
        <xdr:to>
          <xdr:col>8</xdr:col>
          <xdr:colOff>152400</xdr:colOff>
          <xdr:row>33</xdr:row>
          <xdr:rowOff>304800</xdr:rowOff>
        </xdr:to>
        <xdr:sp macro="" textlink="">
          <xdr:nvSpPr>
            <xdr:cNvPr id="4313" name="Option Button 217" hidden="1">
              <a:extLst>
                <a:ext uri="{63B3BB69-23CF-44E3-9099-C40C66FF867C}">
                  <a14:compatExt spid="_x0000_s4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aucun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34</xdr:row>
          <xdr:rowOff>38100</xdr:rowOff>
        </xdr:from>
        <xdr:to>
          <xdr:col>8</xdr:col>
          <xdr:colOff>165100</xdr:colOff>
          <xdr:row>34</xdr:row>
          <xdr:rowOff>279400</xdr:rowOff>
        </xdr:to>
        <xdr:sp macro="" textlink="">
          <xdr:nvSpPr>
            <xdr:cNvPr id="4314" name="Option Button 218" hidden="1">
              <a:extLst>
                <a:ext uri="{63B3BB69-23CF-44E3-9099-C40C66FF867C}">
                  <a14:compatExt spid="_x0000_s4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aucun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35</xdr:row>
          <xdr:rowOff>25400</xdr:rowOff>
        </xdr:from>
        <xdr:to>
          <xdr:col>8</xdr:col>
          <xdr:colOff>165100</xdr:colOff>
          <xdr:row>35</xdr:row>
          <xdr:rowOff>266700</xdr:rowOff>
        </xdr:to>
        <xdr:sp macro="" textlink="">
          <xdr:nvSpPr>
            <xdr:cNvPr id="4315" name="Option Button 219" hidden="1">
              <a:extLst>
                <a:ext uri="{63B3BB69-23CF-44E3-9099-C40C66FF867C}">
                  <a14:compatExt spid="_x0000_s43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aucun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33</xdr:row>
          <xdr:rowOff>50800</xdr:rowOff>
        </xdr:from>
        <xdr:to>
          <xdr:col>10</xdr:col>
          <xdr:colOff>266700</xdr:colOff>
          <xdr:row>33</xdr:row>
          <xdr:rowOff>292100</xdr:rowOff>
        </xdr:to>
        <xdr:sp macro="" textlink="">
          <xdr:nvSpPr>
            <xdr:cNvPr id="4316" name="Option Button 220" hidden="1">
              <a:extLst>
                <a:ext uri="{63B3BB69-23CF-44E3-9099-C40C66FF867C}">
                  <a14:compatExt spid="_x0000_s43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rencontré, détails rubrique "Remarques"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34</xdr:row>
          <xdr:rowOff>25400</xdr:rowOff>
        </xdr:from>
        <xdr:to>
          <xdr:col>10</xdr:col>
          <xdr:colOff>279400</xdr:colOff>
          <xdr:row>34</xdr:row>
          <xdr:rowOff>266700</xdr:rowOff>
        </xdr:to>
        <xdr:sp macro="" textlink="">
          <xdr:nvSpPr>
            <xdr:cNvPr id="4317" name="Option Button 221" hidden="1">
              <a:extLst>
                <a:ext uri="{63B3BB69-23CF-44E3-9099-C40C66FF867C}">
                  <a14:compatExt spid="_x0000_s43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rencontré, détails rubrique "Remarques"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35</xdr:row>
          <xdr:rowOff>38100</xdr:rowOff>
        </xdr:from>
        <xdr:to>
          <xdr:col>10</xdr:col>
          <xdr:colOff>241300</xdr:colOff>
          <xdr:row>35</xdr:row>
          <xdr:rowOff>266700</xdr:rowOff>
        </xdr:to>
        <xdr:sp macro="" textlink="">
          <xdr:nvSpPr>
            <xdr:cNvPr id="4318" name="Option Button 222" hidden="1">
              <a:extLst>
                <a:ext uri="{63B3BB69-23CF-44E3-9099-C40C66FF867C}">
                  <a14:compatExt spid="_x0000_s43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rencontré, détails rubrique "Remarques"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26</xdr:row>
          <xdr:rowOff>25400</xdr:rowOff>
        </xdr:from>
        <xdr:to>
          <xdr:col>4</xdr:col>
          <xdr:colOff>1549400</xdr:colOff>
          <xdr:row>28</xdr:row>
          <xdr:rowOff>0</xdr:rowOff>
        </xdr:to>
        <xdr:sp macro="" textlink="">
          <xdr:nvSpPr>
            <xdr:cNvPr id="4325" name="Group Box 229" hidden="1">
              <a:extLst>
                <a:ext uri="{63B3BB69-23CF-44E3-9099-C40C66FF867C}">
                  <a14:compatExt spid="_x0000_s4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26</xdr:row>
          <xdr:rowOff>88900</xdr:rowOff>
        </xdr:from>
        <xdr:to>
          <xdr:col>4</xdr:col>
          <xdr:colOff>584200</xdr:colOff>
          <xdr:row>26</xdr:row>
          <xdr:rowOff>317500</xdr:rowOff>
        </xdr:to>
        <xdr:sp macro="" textlink="">
          <xdr:nvSpPr>
            <xdr:cNvPr id="4333" name="Option Button 237" hidden="1">
              <a:extLst>
                <a:ext uri="{63B3BB69-23CF-44E3-9099-C40C66FF867C}">
                  <a14:compatExt spid="_x0000_s43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Tous les poissons ont été mesurés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27</xdr:row>
          <xdr:rowOff>38100</xdr:rowOff>
        </xdr:from>
        <xdr:to>
          <xdr:col>4</xdr:col>
          <xdr:colOff>406400</xdr:colOff>
          <xdr:row>28</xdr:row>
          <xdr:rowOff>0</xdr:rowOff>
        </xdr:to>
        <xdr:sp macro="" textlink="">
          <xdr:nvSpPr>
            <xdr:cNvPr id="4334" name="Option Button 238" hidden="1">
              <a:extLst>
                <a:ext uri="{63B3BB69-23CF-44E3-9099-C40C66FF867C}">
                  <a14:compatExt spid="_x0000_s43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Tous les poissons n'ont pas été mesurés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698500</xdr:colOff>
      <xdr:row>21</xdr:row>
      <xdr:rowOff>50800</xdr:rowOff>
    </xdr:from>
    <xdr:to>
      <xdr:col>9</xdr:col>
      <xdr:colOff>12700</xdr:colOff>
      <xdr:row>21</xdr:row>
      <xdr:rowOff>203200</xdr:rowOff>
    </xdr:to>
    <xdr:sp macro="" textlink="">
      <xdr:nvSpPr>
        <xdr:cNvPr id="3" name="Rechteck 2"/>
        <xdr:cNvSpPr/>
      </xdr:nvSpPr>
      <xdr:spPr>
        <a:xfrm>
          <a:off x="10464800" y="4533900"/>
          <a:ext cx="1625600"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355599</xdr:colOff>
      <xdr:row>21</xdr:row>
      <xdr:rowOff>100043</xdr:rowOff>
    </xdr:from>
    <xdr:to>
      <xdr:col>7</xdr:col>
      <xdr:colOff>787400</xdr:colOff>
      <xdr:row>21</xdr:row>
      <xdr:rowOff>145762</xdr:rowOff>
    </xdr:to>
    <xdr:sp macro="" textlink="">
      <xdr:nvSpPr>
        <xdr:cNvPr id="4" name="Rechteck 3"/>
        <xdr:cNvSpPr/>
      </xdr:nvSpPr>
      <xdr:spPr>
        <a:xfrm flipV="1">
          <a:off x="10121899" y="4583143"/>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215901</xdr:colOff>
      <xdr:row>22</xdr:row>
      <xdr:rowOff>50800</xdr:rowOff>
    </xdr:from>
    <xdr:to>
      <xdr:col>7</xdr:col>
      <xdr:colOff>190501</xdr:colOff>
      <xdr:row>22</xdr:row>
      <xdr:rowOff>203200</xdr:rowOff>
    </xdr:to>
    <xdr:sp macro="" textlink="">
      <xdr:nvSpPr>
        <xdr:cNvPr id="48" name="Rechteck 47"/>
        <xdr:cNvSpPr/>
      </xdr:nvSpPr>
      <xdr:spPr>
        <a:xfrm>
          <a:off x="8953501" y="4787900"/>
          <a:ext cx="1003300"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1066800</xdr:colOff>
      <xdr:row>22</xdr:row>
      <xdr:rowOff>108756</xdr:rowOff>
    </xdr:from>
    <xdr:to>
      <xdr:col>7</xdr:col>
      <xdr:colOff>901700</xdr:colOff>
      <xdr:row>22</xdr:row>
      <xdr:rowOff>150320</xdr:rowOff>
    </xdr:to>
    <xdr:sp macro="" textlink="">
      <xdr:nvSpPr>
        <xdr:cNvPr id="49" name="Rechteck 48"/>
        <xdr:cNvSpPr/>
      </xdr:nvSpPr>
      <xdr:spPr>
        <a:xfrm flipV="1">
          <a:off x="8686800" y="4845856"/>
          <a:ext cx="1981200" cy="41564"/>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152400</xdr:colOff>
      <xdr:row>23</xdr:row>
      <xdr:rowOff>50800</xdr:rowOff>
    </xdr:from>
    <xdr:to>
      <xdr:col>9</xdr:col>
      <xdr:colOff>1</xdr:colOff>
      <xdr:row>23</xdr:row>
      <xdr:rowOff>190500</xdr:rowOff>
    </xdr:to>
    <xdr:sp macro="" textlink="">
      <xdr:nvSpPr>
        <xdr:cNvPr id="50" name="Rechteck 49"/>
        <xdr:cNvSpPr/>
      </xdr:nvSpPr>
      <xdr:spPr>
        <a:xfrm>
          <a:off x="9918700" y="5041900"/>
          <a:ext cx="2159001" cy="1397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495300</xdr:colOff>
      <xdr:row>23</xdr:row>
      <xdr:rowOff>89722</xdr:rowOff>
    </xdr:from>
    <xdr:to>
      <xdr:col>7</xdr:col>
      <xdr:colOff>165101</xdr:colOff>
      <xdr:row>23</xdr:row>
      <xdr:rowOff>137319</xdr:rowOff>
    </xdr:to>
    <xdr:sp macro="" textlink="">
      <xdr:nvSpPr>
        <xdr:cNvPr id="51" name="Rechteck 50"/>
        <xdr:cNvSpPr/>
      </xdr:nvSpPr>
      <xdr:spPr>
        <a:xfrm flipV="1">
          <a:off x="9232900" y="5080822"/>
          <a:ext cx="698501" cy="47597"/>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114300</xdr:colOff>
      <xdr:row>24</xdr:row>
      <xdr:rowOff>50800</xdr:rowOff>
    </xdr:from>
    <xdr:to>
      <xdr:col>9</xdr:col>
      <xdr:colOff>12701</xdr:colOff>
      <xdr:row>24</xdr:row>
      <xdr:rowOff>177800</xdr:rowOff>
    </xdr:to>
    <xdr:sp macro="" textlink="">
      <xdr:nvSpPr>
        <xdr:cNvPr id="52" name="Rechteck 51"/>
        <xdr:cNvSpPr/>
      </xdr:nvSpPr>
      <xdr:spPr>
        <a:xfrm>
          <a:off x="8851900" y="5295900"/>
          <a:ext cx="3238501" cy="1270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901700</xdr:colOff>
      <xdr:row>24</xdr:row>
      <xdr:rowOff>87343</xdr:rowOff>
    </xdr:from>
    <xdr:to>
      <xdr:col>6</xdr:col>
      <xdr:colOff>215901</xdr:colOff>
      <xdr:row>24</xdr:row>
      <xdr:rowOff>133062</xdr:rowOff>
    </xdr:to>
    <xdr:sp macro="" textlink="">
      <xdr:nvSpPr>
        <xdr:cNvPr id="53" name="Rechteck 52"/>
        <xdr:cNvSpPr/>
      </xdr:nvSpPr>
      <xdr:spPr>
        <a:xfrm flipV="1">
          <a:off x="8521700" y="5332443"/>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533401</xdr:colOff>
      <xdr:row>25</xdr:row>
      <xdr:rowOff>63500</xdr:rowOff>
    </xdr:from>
    <xdr:to>
      <xdr:col>7</xdr:col>
      <xdr:colOff>203201</xdr:colOff>
      <xdr:row>25</xdr:row>
      <xdr:rowOff>190500</xdr:rowOff>
    </xdr:to>
    <xdr:sp macro="" textlink="">
      <xdr:nvSpPr>
        <xdr:cNvPr id="54" name="Rechteck 53"/>
        <xdr:cNvSpPr/>
      </xdr:nvSpPr>
      <xdr:spPr>
        <a:xfrm>
          <a:off x="8153401" y="5562600"/>
          <a:ext cx="1816100" cy="1270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1016000</xdr:colOff>
      <xdr:row>25</xdr:row>
      <xdr:rowOff>100043</xdr:rowOff>
    </xdr:from>
    <xdr:to>
      <xdr:col>7</xdr:col>
      <xdr:colOff>419101</xdr:colOff>
      <xdr:row>25</xdr:row>
      <xdr:rowOff>145762</xdr:rowOff>
    </xdr:to>
    <xdr:sp macro="" textlink="">
      <xdr:nvSpPr>
        <xdr:cNvPr id="55" name="Rechteck 54"/>
        <xdr:cNvSpPr/>
      </xdr:nvSpPr>
      <xdr:spPr>
        <a:xfrm flipV="1">
          <a:off x="9753600" y="5599143"/>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12701</xdr:colOff>
      <xdr:row>26</xdr:row>
      <xdr:rowOff>63500</xdr:rowOff>
    </xdr:from>
    <xdr:to>
      <xdr:col>8</xdr:col>
      <xdr:colOff>114300</xdr:colOff>
      <xdr:row>26</xdr:row>
      <xdr:rowOff>203200</xdr:rowOff>
    </xdr:to>
    <xdr:sp macro="" textlink="">
      <xdr:nvSpPr>
        <xdr:cNvPr id="56" name="Rechteck 55"/>
        <xdr:cNvSpPr/>
      </xdr:nvSpPr>
      <xdr:spPr>
        <a:xfrm>
          <a:off x="9779001" y="5816600"/>
          <a:ext cx="1117599" cy="1397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355600</xdr:colOff>
      <xdr:row>26</xdr:row>
      <xdr:rowOff>112741</xdr:rowOff>
    </xdr:from>
    <xdr:to>
      <xdr:col>8</xdr:col>
      <xdr:colOff>914400</xdr:colOff>
      <xdr:row>26</xdr:row>
      <xdr:rowOff>158460</xdr:rowOff>
    </xdr:to>
    <xdr:sp macro="" textlink="">
      <xdr:nvSpPr>
        <xdr:cNvPr id="57" name="Rechteck 56"/>
        <xdr:cNvSpPr/>
      </xdr:nvSpPr>
      <xdr:spPr>
        <a:xfrm flipV="1">
          <a:off x="9093200" y="5865841"/>
          <a:ext cx="2603500"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165101</xdr:colOff>
      <xdr:row>27</xdr:row>
      <xdr:rowOff>63500</xdr:rowOff>
    </xdr:from>
    <xdr:to>
      <xdr:col>6</xdr:col>
      <xdr:colOff>266700</xdr:colOff>
      <xdr:row>27</xdr:row>
      <xdr:rowOff>203200</xdr:rowOff>
    </xdr:to>
    <xdr:sp macro="" textlink="">
      <xdr:nvSpPr>
        <xdr:cNvPr id="58" name="Rechteck 57"/>
        <xdr:cNvSpPr/>
      </xdr:nvSpPr>
      <xdr:spPr>
        <a:xfrm>
          <a:off x="7785101" y="6070600"/>
          <a:ext cx="1219199" cy="1397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139700</xdr:colOff>
      <xdr:row>27</xdr:row>
      <xdr:rowOff>112742</xdr:rowOff>
    </xdr:from>
    <xdr:to>
      <xdr:col>6</xdr:col>
      <xdr:colOff>889000</xdr:colOff>
      <xdr:row>27</xdr:row>
      <xdr:rowOff>158461</xdr:rowOff>
    </xdr:to>
    <xdr:sp macro="" textlink="">
      <xdr:nvSpPr>
        <xdr:cNvPr id="59" name="Rechteck 58"/>
        <xdr:cNvSpPr/>
      </xdr:nvSpPr>
      <xdr:spPr>
        <a:xfrm flipV="1">
          <a:off x="8877300" y="6119842"/>
          <a:ext cx="749300"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368300</xdr:colOff>
      <xdr:row>28</xdr:row>
      <xdr:rowOff>50800</xdr:rowOff>
    </xdr:from>
    <xdr:to>
      <xdr:col>9</xdr:col>
      <xdr:colOff>12701</xdr:colOff>
      <xdr:row>28</xdr:row>
      <xdr:rowOff>203200</xdr:rowOff>
    </xdr:to>
    <xdr:sp macro="" textlink="">
      <xdr:nvSpPr>
        <xdr:cNvPr id="60" name="Rechteck 59"/>
        <xdr:cNvSpPr/>
      </xdr:nvSpPr>
      <xdr:spPr>
        <a:xfrm>
          <a:off x="10134600" y="6311900"/>
          <a:ext cx="1955801"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127000</xdr:colOff>
      <xdr:row>28</xdr:row>
      <xdr:rowOff>100043</xdr:rowOff>
    </xdr:from>
    <xdr:to>
      <xdr:col>7</xdr:col>
      <xdr:colOff>558801</xdr:colOff>
      <xdr:row>28</xdr:row>
      <xdr:rowOff>145762</xdr:rowOff>
    </xdr:to>
    <xdr:sp macro="" textlink="">
      <xdr:nvSpPr>
        <xdr:cNvPr id="61" name="Rechteck 60"/>
        <xdr:cNvSpPr/>
      </xdr:nvSpPr>
      <xdr:spPr>
        <a:xfrm flipV="1">
          <a:off x="9893300" y="6361143"/>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952501</xdr:colOff>
      <xdr:row>29</xdr:row>
      <xdr:rowOff>50800</xdr:rowOff>
    </xdr:from>
    <xdr:to>
      <xdr:col>8</xdr:col>
      <xdr:colOff>1079501</xdr:colOff>
      <xdr:row>29</xdr:row>
      <xdr:rowOff>215900</xdr:rowOff>
    </xdr:to>
    <xdr:sp macro="" textlink="">
      <xdr:nvSpPr>
        <xdr:cNvPr id="62" name="Rechteck 61"/>
        <xdr:cNvSpPr/>
      </xdr:nvSpPr>
      <xdr:spPr>
        <a:xfrm>
          <a:off x="9690101" y="6565900"/>
          <a:ext cx="2171700" cy="1651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508000</xdr:colOff>
      <xdr:row>29</xdr:row>
      <xdr:rowOff>112740</xdr:rowOff>
    </xdr:from>
    <xdr:to>
      <xdr:col>8</xdr:col>
      <xdr:colOff>1286933</xdr:colOff>
      <xdr:row>29</xdr:row>
      <xdr:rowOff>158459</xdr:rowOff>
    </xdr:to>
    <xdr:sp macro="" textlink="">
      <xdr:nvSpPr>
        <xdr:cNvPr id="63" name="Rechteck 62"/>
        <xdr:cNvSpPr/>
      </xdr:nvSpPr>
      <xdr:spPr>
        <a:xfrm flipV="1">
          <a:off x="9254067" y="6640540"/>
          <a:ext cx="2827866"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12701</xdr:colOff>
      <xdr:row>30</xdr:row>
      <xdr:rowOff>63500</xdr:rowOff>
    </xdr:from>
    <xdr:to>
      <xdr:col>8</xdr:col>
      <xdr:colOff>114300</xdr:colOff>
      <xdr:row>30</xdr:row>
      <xdr:rowOff>215900</xdr:rowOff>
    </xdr:to>
    <xdr:sp macro="" textlink="">
      <xdr:nvSpPr>
        <xdr:cNvPr id="64" name="Rechteck 63"/>
        <xdr:cNvSpPr/>
      </xdr:nvSpPr>
      <xdr:spPr>
        <a:xfrm>
          <a:off x="9779001" y="6832600"/>
          <a:ext cx="1117599"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647700</xdr:colOff>
      <xdr:row>30</xdr:row>
      <xdr:rowOff>112742</xdr:rowOff>
    </xdr:from>
    <xdr:to>
      <xdr:col>8</xdr:col>
      <xdr:colOff>850900</xdr:colOff>
      <xdr:row>30</xdr:row>
      <xdr:rowOff>158461</xdr:rowOff>
    </xdr:to>
    <xdr:sp macro="" textlink="">
      <xdr:nvSpPr>
        <xdr:cNvPr id="65" name="Rechteck 64"/>
        <xdr:cNvSpPr/>
      </xdr:nvSpPr>
      <xdr:spPr>
        <a:xfrm flipV="1">
          <a:off x="9385300" y="6881842"/>
          <a:ext cx="2247900"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850900</xdr:colOff>
      <xdr:row>31</xdr:row>
      <xdr:rowOff>63500</xdr:rowOff>
    </xdr:from>
    <xdr:to>
      <xdr:col>9</xdr:col>
      <xdr:colOff>12701</xdr:colOff>
      <xdr:row>31</xdr:row>
      <xdr:rowOff>215900</xdr:rowOff>
    </xdr:to>
    <xdr:sp macro="" textlink="">
      <xdr:nvSpPr>
        <xdr:cNvPr id="66" name="Rechteck 65"/>
        <xdr:cNvSpPr/>
      </xdr:nvSpPr>
      <xdr:spPr>
        <a:xfrm>
          <a:off x="10617200" y="7086600"/>
          <a:ext cx="1473201"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673100</xdr:colOff>
      <xdr:row>31</xdr:row>
      <xdr:rowOff>125443</xdr:rowOff>
    </xdr:from>
    <xdr:to>
      <xdr:col>8</xdr:col>
      <xdr:colOff>88901</xdr:colOff>
      <xdr:row>31</xdr:row>
      <xdr:rowOff>171162</xdr:rowOff>
    </xdr:to>
    <xdr:sp macro="" textlink="">
      <xdr:nvSpPr>
        <xdr:cNvPr id="67" name="Rechteck 66"/>
        <xdr:cNvSpPr/>
      </xdr:nvSpPr>
      <xdr:spPr>
        <a:xfrm flipV="1">
          <a:off x="10439400" y="7148543"/>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177801</xdr:colOff>
      <xdr:row>32</xdr:row>
      <xdr:rowOff>50800</xdr:rowOff>
    </xdr:from>
    <xdr:to>
      <xdr:col>6</xdr:col>
      <xdr:colOff>355600</xdr:colOff>
      <xdr:row>32</xdr:row>
      <xdr:rowOff>203200</xdr:rowOff>
    </xdr:to>
    <xdr:sp macro="" textlink="">
      <xdr:nvSpPr>
        <xdr:cNvPr id="68" name="Rechteck 67"/>
        <xdr:cNvSpPr/>
      </xdr:nvSpPr>
      <xdr:spPr>
        <a:xfrm>
          <a:off x="7797801" y="7327900"/>
          <a:ext cx="1295399"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304800</xdr:colOff>
      <xdr:row>32</xdr:row>
      <xdr:rowOff>100043</xdr:rowOff>
    </xdr:from>
    <xdr:to>
      <xdr:col>6</xdr:col>
      <xdr:colOff>736601</xdr:colOff>
      <xdr:row>32</xdr:row>
      <xdr:rowOff>145762</xdr:rowOff>
    </xdr:to>
    <xdr:sp macro="" textlink="">
      <xdr:nvSpPr>
        <xdr:cNvPr id="69" name="Rechteck 68"/>
        <xdr:cNvSpPr/>
      </xdr:nvSpPr>
      <xdr:spPr>
        <a:xfrm flipV="1">
          <a:off x="9042400" y="7377143"/>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393700</xdr:colOff>
      <xdr:row>33</xdr:row>
      <xdr:rowOff>63500</xdr:rowOff>
    </xdr:from>
    <xdr:to>
      <xdr:col>8</xdr:col>
      <xdr:colOff>406399</xdr:colOff>
      <xdr:row>33</xdr:row>
      <xdr:rowOff>203200</xdr:rowOff>
    </xdr:to>
    <xdr:sp macro="" textlink="">
      <xdr:nvSpPr>
        <xdr:cNvPr id="70" name="Rechteck 69"/>
        <xdr:cNvSpPr/>
      </xdr:nvSpPr>
      <xdr:spPr>
        <a:xfrm>
          <a:off x="9131300" y="7594600"/>
          <a:ext cx="2057399" cy="1397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1028700</xdr:colOff>
      <xdr:row>33</xdr:row>
      <xdr:rowOff>112741</xdr:rowOff>
    </xdr:from>
    <xdr:to>
      <xdr:col>8</xdr:col>
      <xdr:colOff>1236133</xdr:colOff>
      <xdr:row>33</xdr:row>
      <xdr:rowOff>158460</xdr:rowOff>
    </xdr:to>
    <xdr:sp macro="" textlink="">
      <xdr:nvSpPr>
        <xdr:cNvPr id="71" name="Rechteck 70"/>
        <xdr:cNvSpPr/>
      </xdr:nvSpPr>
      <xdr:spPr>
        <a:xfrm flipV="1">
          <a:off x="8657167" y="7656541"/>
          <a:ext cx="3373966"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381001</xdr:colOff>
      <xdr:row>34</xdr:row>
      <xdr:rowOff>50800</xdr:rowOff>
    </xdr:from>
    <xdr:to>
      <xdr:col>7</xdr:col>
      <xdr:colOff>444500</xdr:colOff>
      <xdr:row>34</xdr:row>
      <xdr:rowOff>203200</xdr:rowOff>
    </xdr:to>
    <xdr:sp macro="" textlink="">
      <xdr:nvSpPr>
        <xdr:cNvPr id="72" name="Rechteck 71"/>
        <xdr:cNvSpPr/>
      </xdr:nvSpPr>
      <xdr:spPr>
        <a:xfrm>
          <a:off x="9118601" y="7835900"/>
          <a:ext cx="1092199"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876300</xdr:colOff>
      <xdr:row>34</xdr:row>
      <xdr:rowOff>112740</xdr:rowOff>
    </xdr:from>
    <xdr:to>
      <xdr:col>8</xdr:col>
      <xdr:colOff>215900</xdr:colOff>
      <xdr:row>34</xdr:row>
      <xdr:rowOff>158459</xdr:rowOff>
    </xdr:to>
    <xdr:sp macro="" textlink="">
      <xdr:nvSpPr>
        <xdr:cNvPr id="73" name="Rechteck 72"/>
        <xdr:cNvSpPr/>
      </xdr:nvSpPr>
      <xdr:spPr>
        <a:xfrm flipV="1">
          <a:off x="8496300" y="7897840"/>
          <a:ext cx="2501900"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160872</xdr:colOff>
      <xdr:row>35</xdr:row>
      <xdr:rowOff>63500</xdr:rowOff>
    </xdr:from>
    <xdr:to>
      <xdr:col>8</xdr:col>
      <xdr:colOff>203200</xdr:colOff>
      <xdr:row>35</xdr:row>
      <xdr:rowOff>211667</xdr:rowOff>
    </xdr:to>
    <xdr:sp macro="" textlink="">
      <xdr:nvSpPr>
        <xdr:cNvPr id="74" name="Rechteck 73"/>
        <xdr:cNvSpPr/>
      </xdr:nvSpPr>
      <xdr:spPr>
        <a:xfrm>
          <a:off x="9939872" y="8115300"/>
          <a:ext cx="1058328" cy="148167"/>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889000</xdr:colOff>
      <xdr:row>35</xdr:row>
      <xdr:rowOff>108508</xdr:rowOff>
    </xdr:from>
    <xdr:to>
      <xdr:col>9</xdr:col>
      <xdr:colOff>0</xdr:colOff>
      <xdr:row>35</xdr:row>
      <xdr:rowOff>154227</xdr:rowOff>
    </xdr:to>
    <xdr:sp macro="" textlink="">
      <xdr:nvSpPr>
        <xdr:cNvPr id="75" name="Rechteck 74"/>
        <xdr:cNvSpPr/>
      </xdr:nvSpPr>
      <xdr:spPr>
        <a:xfrm flipV="1">
          <a:off x="8517467" y="8160308"/>
          <a:ext cx="3572933"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1007532</xdr:colOff>
      <xdr:row>36</xdr:row>
      <xdr:rowOff>50800</xdr:rowOff>
    </xdr:from>
    <xdr:to>
      <xdr:col>8</xdr:col>
      <xdr:colOff>965199</xdr:colOff>
      <xdr:row>36</xdr:row>
      <xdr:rowOff>203199</xdr:rowOff>
    </xdr:to>
    <xdr:sp macro="" textlink="">
      <xdr:nvSpPr>
        <xdr:cNvPr id="76" name="Rechteck 75"/>
        <xdr:cNvSpPr/>
      </xdr:nvSpPr>
      <xdr:spPr>
        <a:xfrm>
          <a:off x="9829799" y="8356600"/>
          <a:ext cx="2345267" cy="15239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635001</xdr:colOff>
      <xdr:row>36</xdr:row>
      <xdr:rowOff>108509</xdr:rowOff>
    </xdr:from>
    <xdr:to>
      <xdr:col>9</xdr:col>
      <xdr:colOff>0</xdr:colOff>
      <xdr:row>36</xdr:row>
      <xdr:rowOff>154228</xdr:rowOff>
    </xdr:to>
    <xdr:sp macro="" textlink="">
      <xdr:nvSpPr>
        <xdr:cNvPr id="77" name="Rechteck 76"/>
        <xdr:cNvSpPr/>
      </xdr:nvSpPr>
      <xdr:spPr>
        <a:xfrm flipV="1">
          <a:off x="9457268" y="8414309"/>
          <a:ext cx="2946399"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546110</xdr:colOff>
      <xdr:row>37</xdr:row>
      <xdr:rowOff>50801</xdr:rowOff>
    </xdr:from>
    <xdr:to>
      <xdr:col>6</xdr:col>
      <xdr:colOff>956733</xdr:colOff>
      <xdr:row>37</xdr:row>
      <xdr:rowOff>203200</xdr:rowOff>
    </xdr:to>
    <xdr:sp macro="" textlink="">
      <xdr:nvSpPr>
        <xdr:cNvPr id="78" name="Rechteck 77"/>
        <xdr:cNvSpPr/>
      </xdr:nvSpPr>
      <xdr:spPr>
        <a:xfrm>
          <a:off x="8174577" y="8610601"/>
          <a:ext cx="1604423" cy="15239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922866</xdr:colOff>
      <xdr:row>37</xdr:row>
      <xdr:rowOff>108508</xdr:rowOff>
    </xdr:from>
    <xdr:to>
      <xdr:col>7</xdr:col>
      <xdr:colOff>211666</xdr:colOff>
      <xdr:row>37</xdr:row>
      <xdr:rowOff>154227</xdr:rowOff>
    </xdr:to>
    <xdr:sp macro="" textlink="">
      <xdr:nvSpPr>
        <xdr:cNvPr id="79" name="Rechteck 78"/>
        <xdr:cNvSpPr/>
      </xdr:nvSpPr>
      <xdr:spPr>
        <a:xfrm flipV="1">
          <a:off x="9745133" y="8668308"/>
          <a:ext cx="482600"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135466</xdr:colOff>
      <xdr:row>38</xdr:row>
      <xdr:rowOff>50800</xdr:rowOff>
    </xdr:from>
    <xdr:to>
      <xdr:col>8</xdr:col>
      <xdr:colOff>982134</xdr:colOff>
      <xdr:row>38</xdr:row>
      <xdr:rowOff>203200</xdr:rowOff>
    </xdr:to>
    <xdr:sp macro="" textlink="">
      <xdr:nvSpPr>
        <xdr:cNvPr id="80" name="Rechteck 79"/>
        <xdr:cNvSpPr/>
      </xdr:nvSpPr>
      <xdr:spPr>
        <a:xfrm>
          <a:off x="10151533" y="8864600"/>
          <a:ext cx="2040468"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914400</xdr:colOff>
      <xdr:row>38</xdr:row>
      <xdr:rowOff>108509</xdr:rowOff>
    </xdr:from>
    <xdr:to>
      <xdr:col>9</xdr:col>
      <xdr:colOff>1</xdr:colOff>
      <xdr:row>38</xdr:row>
      <xdr:rowOff>154228</xdr:rowOff>
    </xdr:to>
    <xdr:sp macro="" textlink="">
      <xdr:nvSpPr>
        <xdr:cNvPr id="81" name="Rechteck 80"/>
        <xdr:cNvSpPr/>
      </xdr:nvSpPr>
      <xdr:spPr>
        <a:xfrm flipV="1">
          <a:off x="9736667" y="8922309"/>
          <a:ext cx="26670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4233</xdr:colOff>
      <xdr:row>39</xdr:row>
      <xdr:rowOff>59265</xdr:rowOff>
    </xdr:from>
    <xdr:to>
      <xdr:col>6</xdr:col>
      <xdr:colOff>956732</xdr:colOff>
      <xdr:row>39</xdr:row>
      <xdr:rowOff>211667</xdr:rowOff>
    </xdr:to>
    <xdr:sp macro="" textlink="">
      <xdr:nvSpPr>
        <xdr:cNvPr id="82" name="Rechteck 81"/>
        <xdr:cNvSpPr/>
      </xdr:nvSpPr>
      <xdr:spPr>
        <a:xfrm>
          <a:off x="7632700" y="9127065"/>
          <a:ext cx="2146299" cy="152402"/>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922866</xdr:colOff>
      <xdr:row>39</xdr:row>
      <xdr:rowOff>116976</xdr:rowOff>
    </xdr:from>
    <xdr:to>
      <xdr:col>7</xdr:col>
      <xdr:colOff>1007533</xdr:colOff>
      <xdr:row>39</xdr:row>
      <xdr:rowOff>162695</xdr:rowOff>
    </xdr:to>
    <xdr:sp macro="" textlink="">
      <xdr:nvSpPr>
        <xdr:cNvPr id="83" name="Rechteck 82"/>
        <xdr:cNvSpPr/>
      </xdr:nvSpPr>
      <xdr:spPr>
        <a:xfrm flipV="1">
          <a:off x="9745133" y="9184776"/>
          <a:ext cx="1278467"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838200</xdr:colOff>
      <xdr:row>41</xdr:row>
      <xdr:rowOff>59267</xdr:rowOff>
    </xdr:from>
    <xdr:to>
      <xdr:col>9</xdr:col>
      <xdr:colOff>4234</xdr:colOff>
      <xdr:row>41</xdr:row>
      <xdr:rowOff>211667</xdr:rowOff>
    </xdr:to>
    <xdr:sp macro="" textlink="">
      <xdr:nvSpPr>
        <xdr:cNvPr id="86" name="Rechteck 85"/>
        <xdr:cNvSpPr/>
      </xdr:nvSpPr>
      <xdr:spPr>
        <a:xfrm>
          <a:off x="10854267" y="9635067"/>
          <a:ext cx="1553634"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220135</xdr:colOff>
      <xdr:row>41</xdr:row>
      <xdr:rowOff>116976</xdr:rowOff>
    </xdr:from>
    <xdr:to>
      <xdr:col>7</xdr:col>
      <xdr:colOff>1100670</xdr:colOff>
      <xdr:row>41</xdr:row>
      <xdr:rowOff>162695</xdr:rowOff>
    </xdr:to>
    <xdr:sp macro="" textlink="">
      <xdr:nvSpPr>
        <xdr:cNvPr id="87" name="Rechteck 86"/>
        <xdr:cNvSpPr/>
      </xdr:nvSpPr>
      <xdr:spPr>
        <a:xfrm flipV="1">
          <a:off x="10236202" y="9692776"/>
          <a:ext cx="880535"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1189567</xdr:colOff>
      <xdr:row>42</xdr:row>
      <xdr:rowOff>59266</xdr:rowOff>
    </xdr:from>
    <xdr:to>
      <xdr:col>6</xdr:col>
      <xdr:colOff>1151466</xdr:colOff>
      <xdr:row>42</xdr:row>
      <xdr:rowOff>211666</xdr:rowOff>
    </xdr:to>
    <xdr:sp macro="" textlink="">
      <xdr:nvSpPr>
        <xdr:cNvPr id="88" name="Rechteck 87"/>
        <xdr:cNvSpPr/>
      </xdr:nvSpPr>
      <xdr:spPr>
        <a:xfrm>
          <a:off x="8818034" y="9889066"/>
          <a:ext cx="1155699"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1075267</xdr:colOff>
      <xdr:row>42</xdr:row>
      <xdr:rowOff>116974</xdr:rowOff>
    </xdr:from>
    <xdr:to>
      <xdr:col>7</xdr:col>
      <xdr:colOff>863600</xdr:colOff>
      <xdr:row>42</xdr:row>
      <xdr:rowOff>162693</xdr:rowOff>
    </xdr:to>
    <xdr:sp macro="" textlink="">
      <xdr:nvSpPr>
        <xdr:cNvPr id="89" name="Rechteck 88"/>
        <xdr:cNvSpPr/>
      </xdr:nvSpPr>
      <xdr:spPr>
        <a:xfrm flipV="1">
          <a:off x="8703734" y="9946774"/>
          <a:ext cx="2175933"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4235</xdr:colOff>
      <xdr:row>43</xdr:row>
      <xdr:rowOff>59267</xdr:rowOff>
    </xdr:from>
    <xdr:to>
      <xdr:col>7</xdr:col>
      <xdr:colOff>101600</xdr:colOff>
      <xdr:row>43</xdr:row>
      <xdr:rowOff>211667</xdr:rowOff>
    </xdr:to>
    <xdr:sp macro="" textlink="">
      <xdr:nvSpPr>
        <xdr:cNvPr id="90" name="Rechteck 89"/>
        <xdr:cNvSpPr/>
      </xdr:nvSpPr>
      <xdr:spPr>
        <a:xfrm>
          <a:off x="8826502" y="10143067"/>
          <a:ext cx="1291165"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1075267</xdr:colOff>
      <xdr:row>43</xdr:row>
      <xdr:rowOff>108508</xdr:rowOff>
    </xdr:from>
    <xdr:to>
      <xdr:col>7</xdr:col>
      <xdr:colOff>965200</xdr:colOff>
      <xdr:row>43</xdr:row>
      <xdr:rowOff>154227</xdr:rowOff>
    </xdr:to>
    <xdr:sp macro="" textlink="">
      <xdr:nvSpPr>
        <xdr:cNvPr id="91" name="Rechteck 90"/>
        <xdr:cNvSpPr/>
      </xdr:nvSpPr>
      <xdr:spPr>
        <a:xfrm flipV="1">
          <a:off x="8703734" y="10192308"/>
          <a:ext cx="2277533"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965199</xdr:colOff>
      <xdr:row>44</xdr:row>
      <xdr:rowOff>59267</xdr:rowOff>
    </xdr:from>
    <xdr:to>
      <xdr:col>9</xdr:col>
      <xdr:colOff>4234</xdr:colOff>
      <xdr:row>44</xdr:row>
      <xdr:rowOff>211667</xdr:rowOff>
    </xdr:to>
    <xdr:sp macro="" textlink="">
      <xdr:nvSpPr>
        <xdr:cNvPr id="92" name="Rechteck 91"/>
        <xdr:cNvSpPr/>
      </xdr:nvSpPr>
      <xdr:spPr>
        <a:xfrm>
          <a:off x="10981266" y="10397067"/>
          <a:ext cx="1426635"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626534</xdr:colOff>
      <xdr:row>44</xdr:row>
      <xdr:rowOff>116977</xdr:rowOff>
    </xdr:from>
    <xdr:to>
      <xdr:col>7</xdr:col>
      <xdr:colOff>1058335</xdr:colOff>
      <xdr:row>44</xdr:row>
      <xdr:rowOff>162696</xdr:rowOff>
    </xdr:to>
    <xdr:sp macro="" textlink="">
      <xdr:nvSpPr>
        <xdr:cNvPr id="93" name="Rechteck 92"/>
        <xdr:cNvSpPr/>
      </xdr:nvSpPr>
      <xdr:spPr>
        <a:xfrm flipV="1">
          <a:off x="10642601" y="10454777"/>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605368</xdr:colOff>
      <xdr:row>47</xdr:row>
      <xdr:rowOff>59267</xdr:rowOff>
    </xdr:from>
    <xdr:to>
      <xdr:col>9</xdr:col>
      <xdr:colOff>8468</xdr:colOff>
      <xdr:row>47</xdr:row>
      <xdr:rowOff>211667</xdr:rowOff>
    </xdr:to>
    <xdr:sp macro="" textlink="">
      <xdr:nvSpPr>
        <xdr:cNvPr id="94" name="Rechteck 93"/>
        <xdr:cNvSpPr/>
      </xdr:nvSpPr>
      <xdr:spPr>
        <a:xfrm>
          <a:off x="10621435" y="11159067"/>
          <a:ext cx="1790700"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177800</xdr:colOff>
      <xdr:row>47</xdr:row>
      <xdr:rowOff>108509</xdr:rowOff>
    </xdr:from>
    <xdr:to>
      <xdr:col>7</xdr:col>
      <xdr:colOff>609601</xdr:colOff>
      <xdr:row>47</xdr:row>
      <xdr:rowOff>154228</xdr:rowOff>
    </xdr:to>
    <xdr:sp macro="" textlink="">
      <xdr:nvSpPr>
        <xdr:cNvPr id="95" name="Rechteck 94"/>
        <xdr:cNvSpPr/>
      </xdr:nvSpPr>
      <xdr:spPr>
        <a:xfrm flipV="1">
          <a:off x="10193867" y="11208309"/>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1130301</xdr:colOff>
      <xdr:row>48</xdr:row>
      <xdr:rowOff>59264</xdr:rowOff>
    </xdr:from>
    <xdr:to>
      <xdr:col>7</xdr:col>
      <xdr:colOff>1143001</xdr:colOff>
      <xdr:row>48</xdr:row>
      <xdr:rowOff>211665</xdr:rowOff>
    </xdr:to>
    <xdr:sp macro="" textlink="">
      <xdr:nvSpPr>
        <xdr:cNvPr id="96" name="Rechteck 95"/>
        <xdr:cNvSpPr/>
      </xdr:nvSpPr>
      <xdr:spPr>
        <a:xfrm>
          <a:off x="9952568" y="11413064"/>
          <a:ext cx="1206500" cy="152401"/>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389467</xdr:colOff>
      <xdr:row>48</xdr:row>
      <xdr:rowOff>116974</xdr:rowOff>
    </xdr:from>
    <xdr:to>
      <xdr:col>8</xdr:col>
      <xdr:colOff>601133</xdr:colOff>
      <xdr:row>48</xdr:row>
      <xdr:rowOff>162693</xdr:rowOff>
    </xdr:to>
    <xdr:sp macro="" textlink="">
      <xdr:nvSpPr>
        <xdr:cNvPr id="97" name="Rechteck 96"/>
        <xdr:cNvSpPr/>
      </xdr:nvSpPr>
      <xdr:spPr>
        <a:xfrm flipV="1">
          <a:off x="9211734" y="11470774"/>
          <a:ext cx="2599266"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101600</xdr:colOff>
      <xdr:row>49</xdr:row>
      <xdr:rowOff>59265</xdr:rowOff>
    </xdr:from>
    <xdr:to>
      <xdr:col>9</xdr:col>
      <xdr:colOff>1</xdr:colOff>
      <xdr:row>49</xdr:row>
      <xdr:rowOff>220132</xdr:rowOff>
    </xdr:to>
    <xdr:sp macro="" textlink="">
      <xdr:nvSpPr>
        <xdr:cNvPr id="98" name="Rechteck 97"/>
        <xdr:cNvSpPr/>
      </xdr:nvSpPr>
      <xdr:spPr>
        <a:xfrm>
          <a:off x="10117667" y="11667065"/>
          <a:ext cx="2286001" cy="160867"/>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880533</xdr:colOff>
      <xdr:row>49</xdr:row>
      <xdr:rowOff>125442</xdr:rowOff>
    </xdr:from>
    <xdr:to>
      <xdr:col>7</xdr:col>
      <xdr:colOff>245534</xdr:colOff>
      <xdr:row>49</xdr:row>
      <xdr:rowOff>171161</xdr:rowOff>
    </xdr:to>
    <xdr:sp macro="" textlink="">
      <xdr:nvSpPr>
        <xdr:cNvPr id="99" name="Rechteck 98"/>
        <xdr:cNvSpPr/>
      </xdr:nvSpPr>
      <xdr:spPr>
        <a:xfrm flipV="1">
          <a:off x="9702800" y="11733242"/>
          <a:ext cx="558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812800</xdr:colOff>
      <xdr:row>50</xdr:row>
      <xdr:rowOff>50799</xdr:rowOff>
    </xdr:from>
    <xdr:to>
      <xdr:col>8</xdr:col>
      <xdr:colOff>1189568</xdr:colOff>
      <xdr:row>50</xdr:row>
      <xdr:rowOff>211666</xdr:rowOff>
    </xdr:to>
    <xdr:sp macro="" textlink="">
      <xdr:nvSpPr>
        <xdr:cNvPr id="100" name="Rechteck 99"/>
        <xdr:cNvSpPr/>
      </xdr:nvSpPr>
      <xdr:spPr>
        <a:xfrm>
          <a:off x="9635067" y="11912599"/>
          <a:ext cx="2764368" cy="160867"/>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211666</xdr:colOff>
      <xdr:row>50</xdr:row>
      <xdr:rowOff>108509</xdr:rowOff>
    </xdr:from>
    <xdr:to>
      <xdr:col>6</xdr:col>
      <xdr:colOff>838201</xdr:colOff>
      <xdr:row>50</xdr:row>
      <xdr:rowOff>154228</xdr:rowOff>
    </xdr:to>
    <xdr:sp macro="" textlink="">
      <xdr:nvSpPr>
        <xdr:cNvPr id="101" name="Rechteck 100"/>
        <xdr:cNvSpPr/>
      </xdr:nvSpPr>
      <xdr:spPr>
        <a:xfrm flipV="1">
          <a:off x="9033933" y="11970309"/>
          <a:ext cx="626535"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194732</xdr:colOff>
      <xdr:row>51</xdr:row>
      <xdr:rowOff>50800</xdr:rowOff>
    </xdr:from>
    <xdr:to>
      <xdr:col>9</xdr:col>
      <xdr:colOff>4233</xdr:colOff>
      <xdr:row>51</xdr:row>
      <xdr:rowOff>203200</xdr:rowOff>
    </xdr:to>
    <xdr:sp macro="" textlink="">
      <xdr:nvSpPr>
        <xdr:cNvPr id="102" name="Rechteck 101"/>
        <xdr:cNvSpPr/>
      </xdr:nvSpPr>
      <xdr:spPr>
        <a:xfrm>
          <a:off x="11404599" y="12166600"/>
          <a:ext cx="1003301"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855133</xdr:colOff>
      <xdr:row>51</xdr:row>
      <xdr:rowOff>108509</xdr:rowOff>
    </xdr:from>
    <xdr:to>
      <xdr:col>8</xdr:col>
      <xdr:colOff>270934</xdr:colOff>
      <xdr:row>51</xdr:row>
      <xdr:rowOff>154228</xdr:rowOff>
    </xdr:to>
    <xdr:sp macro="" textlink="">
      <xdr:nvSpPr>
        <xdr:cNvPr id="103" name="Rechteck 102"/>
        <xdr:cNvSpPr/>
      </xdr:nvSpPr>
      <xdr:spPr>
        <a:xfrm flipV="1">
          <a:off x="10871200" y="12224309"/>
          <a:ext cx="6096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177799</xdr:colOff>
      <xdr:row>52</xdr:row>
      <xdr:rowOff>50800</xdr:rowOff>
    </xdr:from>
    <xdr:to>
      <xdr:col>9</xdr:col>
      <xdr:colOff>4234</xdr:colOff>
      <xdr:row>52</xdr:row>
      <xdr:rowOff>203200</xdr:rowOff>
    </xdr:to>
    <xdr:sp macro="" textlink="">
      <xdr:nvSpPr>
        <xdr:cNvPr id="104" name="Rechteck 103"/>
        <xdr:cNvSpPr/>
      </xdr:nvSpPr>
      <xdr:spPr>
        <a:xfrm>
          <a:off x="11387666" y="12420600"/>
          <a:ext cx="1020235"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897466</xdr:colOff>
      <xdr:row>52</xdr:row>
      <xdr:rowOff>108509</xdr:rowOff>
    </xdr:from>
    <xdr:to>
      <xdr:col>8</xdr:col>
      <xdr:colOff>372535</xdr:colOff>
      <xdr:row>52</xdr:row>
      <xdr:rowOff>154228</xdr:rowOff>
    </xdr:to>
    <xdr:sp macro="" textlink="">
      <xdr:nvSpPr>
        <xdr:cNvPr id="105" name="Rechteck 104"/>
        <xdr:cNvSpPr/>
      </xdr:nvSpPr>
      <xdr:spPr>
        <a:xfrm flipV="1">
          <a:off x="10913533" y="12478309"/>
          <a:ext cx="668869"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969434</xdr:colOff>
      <xdr:row>53</xdr:row>
      <xdr:rowOff>59266</xdr:rowOff>
    </xdr:from>
    <xdr:to>
      <xdr:col>8</xdr:col>
      <xdr:colOff>385234</xdr:colOff>
      <xdr:row>53</xdr:row>
      <xdr:rowOff>211666</xdr:rowOff>
    </xdr:to>
    <xdr:sp macro="" textlink="">
      <xdr:nvSpPr>
        <xdr:cNvPr id="106" name="Rechteck 105"/>
        <xdr:cNvSpPr/>
      </xdr:nvSpPr>
      <xdr:spPr>
        <a:xfrm>
          <a:off x="9791701" y="12683066"/>
          <a:ext cx="1803400"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541867</xdr:colOff>
      <xdr:row>53</xdr:row>
      <xdr:rowOff>108509</xdr:rowOff>
    </xdr:from>
    <xdr:to>
      <xdr:col>8</xdr:col>
      <xdr:colOff>618066</xdr:colOff>
      <xdr:row>53</xdr:row>
      <xdr:rowOff>154228</xdr:rowOff>
    </xdr:to>
    <xdr:sp macro="" textlink="">
      <xdr:nvSpPr>
        <xdr:cNvPr id="107" name="Rechteck 106"/>
        <xdr:cNvSpPr/>
      </xdr:nvSpPr>
      <xdr:spPr>
        <a:xfrm flipV="1">
          <a:off x="9364134" y="12732309"/>
          <a:ext cx="2463799"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588435</xdr:colOff>
      <xdr:row>54</xdr:row>
      <xdr:rowOff>59267</xdr:rowOff>
    </xdr:from>
    <xdr:to>
      <xdr:col>9</xdr:col>
      <xdr:colOff>4235</xdr:colOff>
      <xdr:row>54</xdr:row>
      <xdr:rowOff>211667</xdr:rowOff>
    </xdr:to>
    <xdr:sp macro="" textlink="">
      <xdr:nvSpPr>
        <xdr:cNvPr id="108" name="Rechteck 107"/>
        <xdr:cNvSpPr/>
      </xdr:nvSpPr>
      <xdr:spPr>
        <a:xfrm>
          <a:off x="10604502" y="12937067"/>
          <a:ext cx="1803400"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389467</xdr:colOff>
      <xdr:row>54</xdr:row>
      <xdr:rowOff>108510</xdr:rowOff>
    </xdr:from>
    <xdr:to>
      <xdr:col>7</xdr:col>
      <xdr:colOff>821268</xdr:colOff>
      <xdr:row>54</xdr:row>
      <xdr:rowOff>154229</xdr:rowOff>
    </xdr:to>
    <xdr:sp macro="" textlink="">
      <xdr:nvSpPr>
        <xdr:cNvPr id="109" name="Rechteck 108"/>
        <xdr:cNvSpPr/>
      </xdr:nvSpPr>
      <xdr:spPr>
        <a:xfrm flipV="1">
          <a:off x="10405534" y="12986310"/>
          <a:ext cx="431801"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1100665</xdr:colOff>
      <xdr:row>57</xdr:row>
      <xdr:rowOff>67734</xdr:rowOff>
    </xdr:from>
    <xdr:to>
      <xdr:col>8</xdr:col>
      <xdr:colOff>12700</xdr:colOff>
      <xdr:row>57</xdr:row>
      <xdr:rowOff>203201</xdr:rowOff>
    </xdr:to>
    <xdr:sp macro="" textlink="">
      <xdr:nvSpPr>
        <xdr:cNvPr id="110" name="Rechteck 109"/>
        <xdr:cNvSpPr/>
      </xdr:nvSpPr>
      <xdr:spPr>
        <a:xfrm>
          <a:off x="9922932" y="13707534"/>
          <a:ext cx="1299635" cy="135467"/>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457200</xdr:colOff>
      <xdr:row>57</xdr:row>
      <xdr:rowOff>108507</xdr:rowOff>
    </xdr:from>
    <xdr:to>
      <xdr:col>8</xdr:col>
      <xdr:colOff>601133</xdr:colOff>
      <xdr:row>57</xdr:row>
      <xdr:rowOff>154226</xdr:rowOff>
    </xdr:to>
    <xdr:sp macro="" textlink="">
      <xdr:nvSpPr>
        <xdr:cNvPr id="111" name="Rechteck 110"/>
        <xdr:cNvSpPr/>
      </xdr:nvSpPr>
      <xdr:spPr>
        <a:xfrm flipV="1">
          <a:off x="9279467" y="13748307"/>
          <a:ext cx="2531533"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12701</xdr:colOff>
      <xdr:row>60</xdr:row>
      <xdr:rowOff>59267</xdr:rowOff>
    </xdr:from>
    <xdr:to>
      <xdr:col>6</xdr:col>
      <xdr:colOff>152400</xdr:colOff>
      <xdr:row>60</xdr:row>
      <xdr:rowOff>211667</xdr:rowOff>
    </xdr:to>
    <xdr:sp macro="" textlink="">
      <xdr:nvSpPr>
        <xdr:cNvPr id="118" name="Rechteck 117"/>
        <xdr:cNvSpPr/>
      </xdr:nvSpPr>
      <xdr:spPr>
        <a:xfrm>
          <a:off x="7641168" y="14461067"/>
          <a:ext cx="1333499"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16935</xdr:colOff>
      <xdr:row>60</xdr:row>
      <xdr:rowOff>110067</xdr:rowOff>
    </xdr:from>
    <xdr:to>
      <xdr:col>6</xdr:col>
      <xdr:colOff>838201</xdr:colOff>
      <xdr:row>60</xdr:row>
      <xdr:rowOff>162695</xdr:rowOff>
    </xdr:to>
    <xdr:sp macro="" textlink="">
      <xdr:nvSpPr>
        <xdr:cNvPr id="119" name="Rechteck 118"/>
        <xdr:cNvSpPr/>
      </xdr:nvSpPr>
      <xdr:spPr>
        <a:xfrm flipV="1">
          <a:off x="8839202" y="14511867"/>
          <a:ext cx="821266" cy="52628"/>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4235</xdr:colOff>
      <xdr:row>65</xdr:row>
      <xdr:rowOff>50800</xdr:rowOff>
    </xdr:from>
    <xdr:to>
      <xdr:col>7</xdr:col>
      <xdr:colOff>601133</xdr:colOff>
      <xdr:row>65</xdr:row>
      <xdr:rowOff>203200</xdr:rowOff>
    </xdr:to>
    <xdr:sp macro="" textlink="">
      <xdr:nvSpPr>
        <xdr:cNvPr id="120" name="Rechteck 119"/>
        <xdr:cNvSpPr/>
      </xdr:nvSpPr>
      <xdr:spPr>
        <a:xfrm>
          <a:off x="7632702" y="15722600"/>
          <a:ext cx="2984498"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0</xdr:colOff>
      <xdr:row>40</xdr:row>
      <xdr:rowOff>59269</xdr:rowOff>
    </xdr:from>
    <xdr:to>
      <xdr:col>6</xdr:col>
      <xdr:colOff>952499</xdr:colOff>
      <xdr:row>40</xdr:row>
      <xdr:rowOff>211671</xdr:rowOff>
    </xdr:to>
    <xdr:sp macro="" textlink="">
      <xdr:nvSpPr>
        <xdr:cNvPr id="124" name="Rechteck 123"/>
        <xdr:cNvSpPr/>
      </xdr:nvSpPr>
      <xdr:spPr>
        <a:xfrm>
          <a:off x="7628467" y="9381069"/>
          <a:ext cx="2146299" cy="152402"/>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918633</xdr:colOff>
      <xdr:row>40</xdr:row>
      <xdr:rowOff>116980</xdr:rowOff>
    </xdr:from>
    <xdr:to>
      <xdr:col>7</xdr:col>
      <xdr:colOff>1003300</xdr:colOff>
      <xdr:row>40</xdr:row>
      <xdr:rowOff>162699</xdr:rowOff>
    </xdr:to>
    <xdr:sp macro="" textlink="">
      <xdr:nvSpPr>
        <xdr:cNvPr id="125" name="Rechteck 124"/>
        <xdr:cNvSpPr/>
      </xdr:nvSpPr>
      <xdr:spPr>
        <a:xfrm flipV="1">
          <a:off x="9740900" y="9438780"/>
          <a:ext cx="1278467"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1100683</xdr:colOff>
      <xdr:row>58</xdr:row>
      <xdr:rowOff>67736</xdr:rowOff>
    </xdr:from>
    <xdr:to>
      <xdr:col>8</xdr:col>
      <xdr:colOff>12718</xdr:colOff>
      <xdr:row>58</xdr:row>
      <xdr:rowOff>203203</xdr:rowOff>
    </xdr:to>
    <xdr:sp macro="" textlink="">
      <xdr:nvSpPr>
        <xdr:cNvPr id="126" name="Rechteck 125"/>
        <xdr:cNvSpPr/>
      </xdr:nvSpPr>
      <xdr:spPr>
        <a:xfrm>
          <a:off x="9922950" y="13961536"/>
          <a:ext cx="1299635" cy="135467"/>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457218</xdr:colOff>
      <xdr:row>58</xdr:row>
      <xdr:rowOff>108509</xdr:rowOff>
    </xdr:from>
    <xdr:to>
      <xdr:col>8</xdr:col>
      <xdr:colOff>601151</xdr:colOff>
      <xdr:row>58</xdr:row>
      <xdr:rowOff>154228</xdr:rowOff>
    </xdr:to>
    <xdr:sp macro="" textlink="">
      <xdr:nvSpPr>
        <xdr:cNvPr id="127" name="Rechteck 126"/>
        <xdr:cNvSpPr/>
      </xdr:nvSpPr>
      <xdr:spPr>
        <a:xfrm flipV="1">
          <a:off x="9279485" y="14002309"/>
          <a:ext cx="2531533"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1100677</xdr:colOff>
      <xdr:row>59</xdr:row>
      <xdr:rowOff>67740</xdr:rowOff>
    </xdr:from>
    <xdr:to>
      <xdr:col>8</xdr:col>
      <xdr:colOff>12712</xdr:colOff>
      <xdr:row>59</xdr:row>
      <xdr:rowOff>203207</xdr:rowOff>
    </xdr:to>
    <xdr:sp macro="" textlink="">
      <xdr:nvSpPr>
        <xdr:cNvPr id="128" name="Rechteck 127"/>
        <xdr:cNvSpPr/>
      </xdr:nvSpPr>
      <xdr:spPr>
        <a:xfrm>
          <a:off x="9922944" y="14215540"/>
          <a:ext cx="1299635" cy="135467"/>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457212</xdr:colOff>
      <xdr:row>59</xdr:row>
      <xdr:rowOff>108513</xdr:rowOff>
    </xdr:from>
    <xdr:to>
      <xdr:col>8</xdr:col>
      <xdr:colOff>601145</xdr:colOff>
      <xdr:row>59</xdr:row>
      <xdr:rowOff>154232</xdr:rowOff>
    </xdr:to>
    <xdr:sp macro="" textlink="">
      <xdr:nvSpPr>
        <xdr:cNvPr id="129" name="Rechteck 128"/>
        <xdr:cNvSpPr/>
      </xdr:nvSpPr>
      <xdr:spPr>
        <a:xfrm flipV="1">
          <a:off x="9279479" y="14256313"/>
          <a:ext cx="2531533"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4234</xdr:colOff>
      <xdr:row>61</xdr:row>
      <xdr:rowOff>50800</xdr:rowOff>
    </xdr:from>
    <xdr:to>
      <xdr:col>7</xdr:col>
      <xdr:colOff>67733</xdr:colOff>
      <xdr:row>61</xdr:row>
      <xdr:rowOff>203200</xdr:rowOff>
    </xdr:to>
    <xdr:sp macro="" textlink="">
      <xdr:nvSpPr>
        <xdr:cNvPr id="130" name="Rechteck 129"/>
        <xdr:cNvSpPr/>
      </xdr:nvSpPr>
      <xdr:spPr>
        <a:xfrm>
          <a:off x="8826501" y="14706600"/>
          <a:ext cx="1257299" cy="152400"/>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914402</xdr:colOff>
      <xdr:row>61</xdr:row>
      <xdr:rowOff>101601</xdr:rowOff>
    </xdr:from>
    <xdr:to>
      <xdr:col>7</xdr:col>
      <xdr:colOff>618066</xdr:colOff>
      <xdr:row>61</xdr:row>
      <xdr:rowOff>160867</xdr:rowOff>
    </xdr:to>
    <xdr:sp macro="" textlink="">
      <xdr:nvSpPr>
        <xdr:cNvPr id="131" name="Rechteck 130"/>
        <xdr:cNvSpPr/>
      </xdr:nvSpPr>
      <xdr:spPr>
        <a:xfrm flipV="1">
          <a:off x="8542869" y="14757401"/>
          <a:ext cx="2091264" cy="59266"/>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1092216</xdr:colOff>
      <xdr:row>64</xdr:row>
      <xdr:rowOff>67736</xdr:rowOff>
    </xdr:from>
    <xdr:to>
      <xdr:col>8</xdr:col>
      <xdr:colOff>4251</xdr:colOff>
      <xdr:row>64</xdr:row>
      <xdr:rowOff>203203</xdr:rowOff>
    </xdr:to>
    <xdr:sp macro="" textlink="">
      <xdr:nvSpPr>
        <xdr:cNvPr id="132" name="Rechteck 131"/>
        <xdr:cNvSpPr/>
      </xdr:nvSpPr>
      <xdr:spPr>
        <a:xfrm>
          <a:off x="9914483" y="15485536"/>
          <a:ext cx="1299635" cy="135467"/>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448751</xdr:colOff>
      <xdr:row>64</xdr:row>
      <xdr:rowOff>108509</xdr:rowOff>
    </xdr:from>
    <xdr:to>
      <xdr:col>8</xdr:col>
      <xdr:colOff>592684</xdr:colOff>
      <xdr:row>64</xdr:row>
      <xdr:rowOff>154228</xdr:rowOff>
    </xdr:to>
    <xdr:sp macro="" textlink="">
      <xdr:nvSpPr>
        <xdr:cNvPr id="133" name="Rechteck 132"/>
        <xdr:cNvSpPr/>
      </xdr:nvSpPr>
      <xdr:spPr>
        <a:xfrm flipV="1">
          <a:off x="9271018" y="15526309"/>
          <a:ext cx="2531533" cy="45719"/>
        </a:xfrm>
        <a:prstGeom prst="rect">
          <a:avLst/>
        </a:prstGeom>
        <a:solidFill>
          <a:schemeClr val="tx1"/>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9</xdr:col>
          <xdr:colOff>622300</xdr:colOff>
          <xdr:row>21</xdr:row>
          <xdr:rowOff>25400</xdr:rowOff>
        </xdr:from>
        <xdr:to>
          <xdr:col>9</xdr:col>
          <xdr:colOff>1231900</xdr:colOff>
          <xdr:row>21</xdr:row>
          <xdr:rowOff>241300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xdr:row>
          <xdr:rowOff>38100</xdr:rowOff>
        </xdr:from>
        <xdr:to>
          <xdr:col>6</xdr:col>
          <xdr:colOff>444500</xdr:colOff>
          <xdr:row>10</xdr:row>
          <xdr:rowOff>177800</xdr:rowOff>
        </xdr:to>
        <xdr:sp macro="" textlink="">
          <xdr:nvSpPr>
            <xdr:cNvPr id="6147" name="List Box 3" hidden="1">
              <a:extLst>
                <a:ext uri="{63B3BB69-23CF-44E3-9099-C40C66FF867C}">
                  <a14:compatExt spid="_x0000_s61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622300</xdr:colOff>
          <xdr:row>30</xdr:row>
          <xdr:rowOff>25400</xdr:rowOff>
        </xdr:from>
        <xdr:to>
          <xdr:col>9</xdr:col>
          <xdr:colOff>1231900</xdr:colOff>
          <xdr:row>30</xdr:row>
          <xdr:rowOff>241300</xdr:rowOff>
        </xdr:to>
        <xdr:sp macro="" textlink="">
          <xdr:nvSpPr>
            <xdr:cNvPr id="6175" name="Check Box 31" hidden="1">
              <a:extLst>
                <a:ext uri="{63B3BB69-23CF-44E3-9099-C40C66FF867C}">
                  <a14:compatExt spid="_x0000_s6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622300</xdr:colOff>
          <xdr:row>27</xdr:row>
          <xdr:rowOff>25400</xdr:rowOff>
        </xdr:from>
        <xdr:to>
          <xdr:col>9</xdr:col>
          <xdr:colOff>1231900</xdr:colOff>
          <xdr:row>27</xdr:row>
          <xdr:rowOff>241300</xdr:rowOff>
        </xdr:to>
        <xdr:sp macro="" textlink="">
          <xdr:nvSpPr>
            <xdr:cNvPr id="6176" name="Check Box 32" hidden="1">
              <a:extLst>
                <a:ext uri="{63B3BB69-23CF-44E3-9099-C40C66FF867C}">
                  <a14:compatExt spid="_x0000_s6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41</xdr:row>
          <xdr:rowOff>25400</xdr:rowOff>
        </xdr:from>
        <xdr:to>
          <xdr:col>9</xdr:col>
          <xdr:colOff>1219200</xdr:colOff>
          <xdr:row>41</xdr:row>
          <xdr:rowOff>241300</xdr:rowOff>
        </xdr:to>
        <xdr:sp macro="" textlink="">
          <xdr:nvSpPr>
            <xdr:cNvPr id="6177" name="Check Box 33" hidden="1">
              <a:extLst>
                <a:ext uri="{63B3BB69-23CF-44E3-9099-C40C66FF867C}">
                  <a14:compatExt spid="_x0000_s6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36</xdr:row>
          <xdr:rowOff>25400</xdr:rowOff>
        </xdr:from>
        <xdr:to>
          <xdr:col>9</xdr:col>
          <xdr:colOff>1219200</xdr:colOff>
          <xdr:row>36</xdr:row>
          <xdr:rowOff>241300</xdr:rowOff>
        </xdr:to>
        <xdr:sp macro="" textlink="">
          <xdr:nvSpPr>
            <xdr:cNvPr id="6178" name="Check Box 34" hidden="1">
              <a:extLst>
                <a:ext uri="{63B3BB69-23CF-44E3-9099-C40C66FF867C}">
                  <a14:compatExt spid="_x0000_s6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622300</xdr:colOff>
          <xdr:row>26</xdr:row>
          <xdr:rowOff>25400</xdr:rowOff>
        </xdr:from>
        <xdr:to>
          <xdr:col>9</xdr:col>
          <xdr:colOff>1231900</xdr:colOff>
          <xdr:row>26</xdr:row>
          <xdr:rowOff>241300</xdr:rowOff>
        </xdr:to>
        <xdr:sp macro="" textlink="">
          <xdr:nvSpPr>
            <xdr:cNvPr id="6179" name="Check Box 35" hidden="1">
              <a:extLst>
                <a:ext uri="{63B3BB69-23CF-44E3-9099-C40C66FF867C}">
                  <a14:compatExt spid="_x0000_s6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34</xdr:row>
          <xdr:rowOff>25400</xdr:rowOff>
        </xdr:from>
        <xdr:to>
          <xdr:col>9</xdr:col>
          <xdr:colOff>1219200</xdr:colOff>
          <xdr:row>34</xdr:row>
          <xdr:rowOff>241300</xdr:rowOff>
        </xdr:to>
        <xdr:sp macro="" textlink="">
          <xdr:nvSpPr>
            <xdr:cNvPr id="6180" name="Check Box 36" hidden="1">
              <a:extLst>
                <a:ext uri="{63B3BB69-23CF-44E3-9099-C40C66FF867C}">
                  <a14:compatExt spid="_x0000_s6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622300</xdr:colOff>
          <xdr:row>31</xdr:row>
          <xdr:rowOff>25400</xdr:rowOff>
        </xdr:from>
        <xdr:to>
          <xdr:col>9</xdr:col>
          <xdr:colOff>1231900</xdr:colOff>
          <xdr:row>31</xdr:row>
          <xdr:rowOff>241300</xdr:rowOff>
        </xdr:to>
        <xdr:sp macro="" textlink="">
          <xdr:nvSpPr>
            <xdr:cNvPr id="6181" name="Check Box 37" hidden="1">
              <a:extLst>
                <a:ext uri="{63B3BB69-23CF-44E3-9099-C40C66FF867C}">
                  <a14:compatExt spid="_x0000_s6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622300</xdr:colOff>
          <xdr:row>32</xdr:row>
          <xdr:rowOff>25400</xdr:rowOff>
        </xdr:from>
        <xdr:to>
          <xdr:col>9</xdr:col>
          <xdr:colOff>1231900</xdr:colOff>
          <xdr:row>32</xdr:row>
          <xdr:rowOff>241300</xdr:rowOff>
        </xdr:to>
        <xdr:sp macro="" textlink="">
          <xdr:nvSpPr>
            <xdr:cNvPr id="6182" name="Check Box 38" hidden="1">
              <a:extLst>
                <a:ext uri="{63B3BB69-23CF-44E3-9099-C40C66FF867C}">
                  <a14:compatExt spid="_x0000_s6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622300</xdr:colOff>
          <xdr:row>28</xdr:row>
          <xdr:rowOff>25400</xdr:rowOff>
        </xdr:from>
        <xdr:to>
          <xdr:col>9</xdr:col>
          <xdr:colOff>1231900</xdr:colOff>
          <xdr:row>28</xdr:row>
          <xdr:rowOff>241300</xdr:rowOff>
        </xdr:to>
        <xdr:sp macro="" textlink="">
          <xdr:nvSpPr>
            <xdr:cNvPr id="6183" name="Check Box 39" hidden="1">
              <a:extLst>
                <a:ext uri="{63B3BB69-23CF-44E3-9099-C40C66FF867C}">
                  <a14:compatExt spid="_x0000_s6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37</xdr:row>
          <xdr:rowOff>25400</xdr:rowOff>
        </xdr:from>
        <xdr:to>
          <xdr:col>9</xdr:col>
          <xdr:colOff>1219200</xdr:colOff>
          <xdr:row>37</xdr:row>
          <xdr:rowOff>241300</xdr:rowOff>
        </xdr:to>
        <xdr:sp macro="" textlink="">
          <xdr:nvSpPr>
            <xdr:cNvPr id="6184" name="Check Box 40" hidden="1">
              <a:extLst>
                <a:ext uri="{63B3BB69-23CF-44E3-9099-C40C66FF867C}">
                  <a14:compatExt spid="_x0000_s6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38</xdr:row>
          <xdr:rowOff>25400</xdr:rowOff>
        </xdr:from>
        <xdr:to>
          <xdr:col>9</xdr:col>
          <xdr:colOff>1219200</xdr:colOff>
          <xdr:row>38</xdr:row>
          <xdr:rowOff>241300</xdr:rowOff>
        </xdr:to>
        <xdr:sp macro="" textlink="">
          <xdr:nvSpPr>
            <xdr:cNvPr id="6185" name="Check Box 41" hidden="1">
              <a:extLst>
                <a:ext uri="{63B3BB69-23CF-44E3-9099-C40C66FF867C}">
                  <a14:compatExt spid="_x0000_s6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622300</xdr:colOff>
          <xdr:row>22</xdr:row>
          <xdr:rowOff>25400</xdr:rowOff>
        </xdr:from>
        <xdr:to>
          <xdr:col>9</xdr:col>
          <xdr:colOff>1231900</xdr:colOff>
          <xdr:row>22</xdr:row>
          <xdr:rowOff>241300</xdr:rowOff>
        </xdr:to>
        <xdr:sp macro="" textlink="">
          <xdr:nvSpPr>
            <xdr:cNvPr id="6198" name="Check Box 54" hidden="1">
              <a:extLst>
                <a:ext uri="{63B3BB69-23CF-44E3-9099-C40C66FF867C}">
                  <a14:compatExt spid="_x0000_s6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43</xdr:row>
          <xdr:rowOff>25400</xdr:rowOff>
        </xdr:from>
        <xdr:to>
          <xdr:col>9</xdr:col>
          <xdr:colOff>1219200</xdr:colOff>
          <xdr:row>43</xdr:row>
          <xdr:rowOff>241300</xdr:rowOff>
        </xdr:to>
        <xdr:sp macro="" textlink="">
          <xdr:nvSpPr>
            <xdr:cNvPr id="6199" name="Check Box 55" hidden="1">
              <a:extLst>
                <a:ext uri="{63B3BB69-23CF-44E3-9099-C40C66FF867C}">
                  <a14:compatExt spid="_x0000_s6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39</xdr:row>
          <xdr:rowOff>25400</xdr:rowOff>
        </xdr:from>
        <xdr:to>
          <xdr:col>9</xdr:col>
          <xdr:colOff>1219200</xdr:colOff>
          <xdr:row>39</xdr:row>
          <xdr:rowOff>241300</xdr:rowOff>
        </xdr:to>
        <xdr:sp macro="" textlink="">
          <xdr:nvSpPr>
            <xdr:cNvPr id="6200" name="Check Box 56" hidden="1">
              <a:extLst>
                <a:ext uri="{63B3BB69-23CF-44E3-9099-C40C66FF867C}">
                  <a14:compatExt spid="_x0000_s6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33</xdr:row>
          <xdr:rowOff>25400</xdr:rowOff>
        </xdr:from>
        <xdr:to>
          <xdr:col>9</xdr:col>
          <xdr:colOff>1219200</xdr:colOff>
          <xdr:row>33</xdr:row>
          <xdr:rowOff>241300</xdr:rowOff>
        </xdr:to>
        <xdr:sp macro="" textlink="">
          <xdr:nvSpPr>
            <xdr:cNvPr id="6201" name="Check Box 57" hidden="1">
              <a:extLst>
                <a:ext uri="{63B3BB69-23CF-44E3-9099-C40C66FF867C}">
                  <a14:compatExt spid="_x0000_s6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44</xdr:row>
          <xdr:rowOff>25400</xdr:rowOff>
        </xdr:from>
        <xdr:to>
          <xdr:col>9</xdr:col>
          <xdr:colOff>1219200</xdr:colOff>
          <xdr:row>44</xdr:row>
          <xdr:rowOff>241300</xdr:rowOff>
        </xdr:to>
        <xdr:sp macro="" textlink="">
          <xdr:nvSpPr>
            <xdr:cNvPr id="6202" name="Check Box 58" hidden="1">
              <a:extLst>
                <a:ext uri="{63B3BB69-23CF-44E3-9099-C40C66FF867C}">
                  <a14:compatExt spid="_x0000_s6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40</xdr:row>
          <xdr:rowOff>25400</xdr:rowOff>
        </xdr:from>
        <xdr:to>
          <xdr:col>9</xdr:col>
          <xdr:colOff>1219200</xdr:colOff>
          <xdr:row>40</xdr:row>
          <xdr:rowOff>241300</xdr:rowOff>
        </xdr:to>
        <xdr:sp macro="" textlink="">
          <xdr:nvSpPr>
            <xdr:cNvPr id="6203" name="Check Box 59" hidden="1">
              <a:extLst>
                <a:ext uri="{63B3BB69-23CF-44E3-9099-C40C66FF867C}">
                  <a14:compatExt spid="_x0000_s6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35</xdr:row>
          <xdr:rowOff>25400</xdr:rowOff>
        </xdr:from>
        <xdr:to>
          <xdr:col>9</xdr:col>
          <xdr:colOff>1219200</xdr:colOff>
          <xdr:row>35</xdr:row>
          <xdr:rowOff>241300</xdr:rowOff>
        </xdr:to>
        <xdr:sp macro="" textlink="">
          <xdr:nvSpPr>
            <xdr:cNvPr id="6204" name="Check Box 60" hidden="1">
              <a:extLst>
                <a:ext uri="{63B3BB69-23CF-44E3-9099-C40C66FF867C}">
                  <a14:compatExt spid="_x0000_s6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622300</xdr:colOff>
          <xdr:row>29</xdr:row>
          <xdr:rowOff>12700</xdr:rowOff>
        </xdr:from>
        <xdr:to>
          <xdr:col>9</xdr:col>
          <xdr:colOff>1231900</xdr:colOff>
          <xdr:row>29</xdr:row>
          <xdr:rowOff>228600</xdr:rowOff>
        </xdr:to>
        <xdr:sp macro="" textlink="">
          <xdr:nvSpPr>
            <xdr:cNvPr id="6205" name="Check Box 61" hidden="1">
              <a:extLst>
                <a:ext uri="{63B3BB69-23CF-44E3-9099-C40C66FF867C}">
                  <a14:compatExt spid="_x0000_s6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622300</xdr:colOff>
          <xdr:row>25</xdr:row>
          <xdr:rowOff>25400</xdr:rowOff>
        </xdr:from>
        <xdr:to>
          <xdr:col>9</xdr:col>
          <xdr:colOff>1231900</xdr:colOff>
          <xdr:row>25</xdr:row>
          <xdr:rowOff>241300</xdr:rowOff>
        </xdr:to>
        <xdr:sp macro="" textlink="">
          <xdr:nvSpPr>
            <xdr:cNvPr id="6206" name="Check Box 62" hidden="1">
              <a:extLst>
                <a:ext uri="{63B3BB69-23CF-44E3-9099-C40C66FF867C}">
                  <a14:compatExt spid="_x0000_s6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622300</xdr:colOff>
          <xdr:row>24</xdr:row>
          <xdr:rowOff>25400</xdr:rowOff>
        </xdr:from>
        <xdr:to>
          <xdr:col>9</xdr:col>
          <xdr:colOff>1231900</xdr:colOff>
          <xdr:row>24</xdr:row>
          <xdr:rowOff>241300</xdr:rowOff>
        </xdr:to>
        <xdr:sp macro="" textlink="">
          <xdr:nvSpPr>
            <xdr:cNvPr id="6207" name="Check Box 63" hidden="1">
              <a:extLst>
                <a:ext uri="{63B3BB69-23CF-44E3-9099-C40C66FF867C}">
                  <a14:compatExt spid="_x0000_s6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42</xdr:row>
          <xdr:rowOff>25400</xdr:rowOff>
        </xdr:from>
        <xdr:to>
          <xdr:col>9</xdr:col>
          <xdr:colOff>1219200</xdr:colOff>
          <xdr:row>42</xdr:row>
          <xdr:rowOff>241300</xdr:rowOff>
        </xdr:to>
        <xdr:sp macro="" textlink="">
          <xdr:nvSpPr>
            <xdr:cNvPr id="6208" name="Check Box 64" hidden="1">
              <a:extLst>
                <a:ext uri="{63B3BB69-23CF-44E3-9099-C40C66FF867C}">
                  <a14:compatExt spid="_x0000_s6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622300</xdr:colOff>
          <xdr:row>23</xdr:row>
          <xdr:rowOff>25400</xdr:rowOff>
        </xdr:from>
        <xdr:to>
          <xdr:col>9</xdr:col>
          <xdr:colOff>1231900</xdr:colOff>
          <xdr:row>23</xdr:row>
          <xdr:rowOff>241300</xdr:rowOff>
        </xdr:to>
        <xdr:sp macro="" textlink="">
          <xdr:nvSpPr>
            <xdr:cNvPr id="6211" name="Check Box 67" hidden="1">
              <a:extLst>
                <a:ext uri="{63B3BB69-23CF-44E3-9099-C40C66FF867C}">
                  <a14:compatExt spid="_x0000_s6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52</xdr:row>
          <xdr:rowOff>25400</xdr:rowOff>
        </xdr:from>
        <xdr:to>
          <xdr:col>9</xdr:col>
          <xdr:colOff>1219200</xdr:colOff>
          <xdr:row>52</xdr:row>
          <xdr:rowOff>241300</xdr:rowOff>
        </xdr:to>
        <xdr:sp macro="" textlink="">
          <xdr:nvSpPr>
            <xdr:cNvPr id="6216" name="Check Box 72" hidden="1">
              <a:extLst>
                <a:ext uri="{63B3BB69-23CF-44E3-9099-C40C66FF867C}">
                  <a14:compatExt spid="_x0000_s6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51</xdr:row>
          <xdr:rowOff>25400</xdr:rowOff>
        </xdr:from>
        <xdr:to>
          <xdr:col>9</xdr:col>
          <xdr:colOff>1219200</xdr:colOff>
          <xdr:row>51</xdr:row>
          <xdr:rowOff>241300</xdr:rowOff>
        </xdr:to>
        <xdr:sp macro="" textlink="">
          <xdr:nvSpPr>
            <xdr:cNvPr id="6217" name="Check Box 73" hidden="1">
              <a:extLst>
                <a:ext uri="{63B3BB69-23CF-44E3-9099-C40C66FF867C}">
                  <a14:compatExt spid="_x0000_s6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48</xdr:row>
          <xdr:rowOff>25400</xdr:rowOff>
        </xdr:from>
        <xdr:to>
          <xdr:col>9</xdr:col>
          <xdr:colOff>1219200</xdr:colOff>
          <xdr:row>48</xdr:row>
          <xdr:rowOff>241300</xdr:rowOff>
        </xdr:to>
        <xdr:sp macro="" textlink="">
          <xdr:nvSpPr>
            <xdr:cNvPr id="6218" name="Check Box 74" hidden="1">
              <a:extLst>
                <a:ext uri="{63B3BB69-23CF-44E3-9099-C40C66FF867C}">
                  <a14:compatExt spid="_x0000_s6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596900</xdr:colOff>
          <xdr:row>50</xdr:row>
          <xdr:rowOff>25400</xdr:rowOff>
        </xdr:from>
        <xdr:to>
          <xdr:col>9</xdr:col>
          <xdr:colOff>1206500</xdr:colOff>
          <xdr:row>50</xdr:row>
          <xdr:rowOff>241300</xdr:rowOff>
        </xdr:to>
        <xdr:sp macro="" textlink="">
          <xdr:nvSpPr>
            <xdr:cNvPr id="6219" name="Check Box 75" hidden="1">
              <a:extLst>
                <a:ext uri="{63B3BB69-23CF-44E3-9099-C40C66FF867C}">
                  <a14:compatExt spid="_x0000_s6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49</xdr:row>
          <xdr:rowOff>25400</xdr:rowOff>
        </xdr:from>
        <xdr:to>
          <xdr:col>9</xdr:col>
          <xdr:colOff>1219200</xdr:colOff>
          <xdr:row>49</xdr:row>
          <xdr:rowOff>241300</xdr:rowOff>
        </xdr:to>
        <xdr:sp macro="" textlink="">
          <xdr:nvSpPr>
            <xdr:cNvPr id="6220" name="Check Box 76" hidden="1">
              <a:extLst>
                <a:ext uri="{63B3BB69-23CF-44E3-9099-C40C66FF867C}">
                  <a14:compatExt spid="_x0000_s6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47</xdr:row>
          <xdr:rowOff>25400</xdr:rowOff>
        </xdr:from>
        <xdr:to>
          <xdr:col>9</xdr:col>
          <xdr:colOff>1219200</xdr:colOff>
          <xdr:row>47</xdr:row>
          <xdr:rowOff>241300</xdr:rowOff>
        </xdr:to>
        <xdr:sp macro="" textlink="">
          <xdr:nvSpPr>
            <xdr:cNvPr id="6221" name="Check Box 77" hidden="1">
              <a:extLst>
                <a:ext uri="{63B3BB69-23CF-44E3-9099-C40C66FF867C}">
                  <a14:compatExt spid="_x0000_s6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53</xdr:row>
          <xdr:rowOff>25400</xdr:rowOff>
        </xdr:from>
        <xdr:to>
          <xdr:col>9</xdr:col>
          <xdr:colOff>1219200</xdr:colOff>
          <xdr:row>53</xdr:row>
          <xdr:rowOff>241300</xdr:rowOff>
        </xdr:to>
        <xdr:sp macro="" textlink="">
          <xdr:nvSpPr>
            <xdr:cNvPr id="6222" name="Check Box 78" hidden="1">
              <a:extLst>
                <a:ext uri="{63B3BB69-23CF-44E3-9099-C40C66FF867C}">
                  <a14:compatExt spid="_x0000_s6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54</xdr:row>
          <xdr:rowOff>25400</xdr:rowOff>
        </xdr:from>
        <xdr:to>
          <xdr:col>9</xdr:col>
          <xdr:colOff>1219200</xdr:colOff>
          <xdr:row>54</xdr:row>
          <xdr:rowOff>241300</xdr:rowOff>
        </xdr:to>
        <xdr:sp macro="" textlink="">
          <xdr:nvSpPr>
            <xdr:cNvPr id="6227" name="Check Box 83" hidden="1">
              <a:extLst>
                <a:ext uri="{63B3BB69-23CF-44E3-9099-C40C66FF867C}">
                  <a14:compatExt spid="_x0000_s6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59</xdr:row>
          <xdr:rowOff>25400</xdr:rowOff>
        </xdr:from>
        <xdr:to>
          <xdr:col>9</xdr:col>
          <xdr:colOff>1219200</xdr:colOff>
          <xdr:row>59</xdr:row>
          <xdr:rowOff>241300</xdr:rowOff>
        </xdr:to>
        <xdr:sp macro="" textlink="">
          <xdr:nvSpPr>
            <xdr:cNvPr id="6230" name="Check Box 86" hidden="1">
              <a:extLst>
                <a:ext uri="{63B3BB69-23CF-44E3-9099-C40C66FF867C}">
                  <a14:compatExt spid="_x0000_s6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58</xdr:row>
          <xdr:rowOff>25400</xdr:rowOff>
        </xdr:from>
        <xdr:to>
          <xdr:col>9</xdr:col>
          <xdr:colOff>1219200</xdr:colOff>
          <xdr:row>58</xdr:row>
          <xdr:rowOff>241300</xdr:rowOff>
        </xdr:to>
        <xdr:sp macro="" textlink="">
          <xdr:nvSpPr>
            <xdr:cNvPr id="6235" name="Check Box 91" hidden="1">
              <a:extLst>
                <a:ext uri="{63B3BB69-23CF-44E3-9099-C40C66FF867C}">
                  <a14:compatExt spid="_x0000_s6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57</xdr:row>
          <xdr:rowOff>25400</xdr:rowOff>
        </xdr:from>
        <xdr:to>
          <xdr:col>9</xdr:col>
          <xdr:colOff>1219200</xdr:colOff>
          <xdr:row>57</xdr:row>
          <xdr:rowOff>241300</xdr:rowOff>
        </xdr:to>
        <xdr:sp macro="" textlink="">
          <xdr:nvSpPr>
            <xdr:cNvPr id="6236" name="Check Box 92" hidden="1">
              <a:extLst>
                <a:ext uri="{63B3BB69-23CF-44E3-9099-C40C66FF867C}">
                  <a14:compatExt spid="_x0000_s6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60</xdr:row>
          <xdr:rowOff>25400</xdr:rowOff>
        </xdr:from>
        <xdr:to>
          <xdr:col>9</xdr:col>
          <xdr:colOff>1219200</xdr:colOff>
          <xdr:row>60</xdr:row>
          <xdr:rowOff>241300</xdr:rowOff>
        </xdr:to>
        <xdr:sp macro="" textlink="">
          <xdr:nvSpPr>
            <xdr:cNvPr id="6237" name="Check Box 93" hidden="1">
              <a:extLst>
                <a:ext uri="{63B3BB69-23CF-44E3-9099-C40C66FF867C}">
                  <a14:compatExt spid="_x0000_s6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61</xdr:row>
          <xdr:rowOff>25400</xdr:rowOff>
        </xdr:from>
        <xdr:to>
          <xdr:col>9</xdr:col>
          <xdr:colOff>1219200</xdr:colOff>
          <xdr:row>61</xdr:row>
          <xdr:rowOff>241300</xdr:rowOff>
        </xdr:to>
        <xdr:sp macro="" textlink="">
          <xdr:nvSpPr>
            <xdr:cNvPr id="6243" name="Check Box 99" hidden="1">
              <a:extLst>
                <a:ext uri="{63B3BB69-23CF-44E3-9099-C40C66FF867C}">
                  <a14:compatExt spid="_x0000_s6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65</xdr:row>
          <xdr:rowOff>25400</xdr:rowOff>
        </xdr:from>
        <xdr:to>
          <xdr:col>9</xdr:col>
          <xdr:colOff>1219200</xdr:colOff>
          <xdr:row>65</xdr:row>
          <xdr:rowOff>241300</xdr:rowOff>
        </xdr:to>
        <xdr:sp macro="" textlink="">
          <xdr:nvSpPr>
            <xdr:cNvPr id="6358" name="Check Box 214" hidden="1">
              <a:extLst>
                <a:ext uri="{63B3BB69-23CF-44E3-9099-C40C66FF867C}">
                  <a14:compatExt spid="_x0000_s6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64</xdr:row>
          <xdr:rowOff>25400</xdr:rowOff>
        </xdr:from>
        <xdr:to>
          <xdr:col>9</xdr:col>
          <xdr:colOff>1219200</xdr:colOff>
          <xdr:row>64</xdr:row>
          <xdr:rowOff>241300</xdr:rowOff>
        </xdr:to>
        <xdr:sp macro="" textlink="">
          <xdr:nvSpPr>
            <xdr:cNvPr id="6359" name="Check Box 215" hidden="1">
              <a:extLst>
                <a:ext uri="{63B3BB69-23CF-44E3-9099-C40C66FF867C}">
                  <a14:compatExt spid="_x0000_s6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8</xdr:row>
          <xdr:rowOff>50800</xdr:rowOff>
        </xdr:from>
        <xdr:to>
          <xdr:col>3</xdr:col>
          <xdr:colOff>1562100</xdr:colOff>
          <xdr:row>10</xdr:row>
          <xdr:rowOff>190500</xdr:rowOff>
        </xdr:to>
        <xdr:sp macro="" textlink="">
          <xdr:nvSpPr>
            <xdr:cNvPr id="6148" name="List Box 4" hidden="1">
              <a:extLst>
                <a:ext uri="{63B3BB69-23CF-44E3-9099-C40C66FF867C}">
                  <a14:compatExt spid="_x0000_s6148"/>
                </a:ext>
              </a:extLst>
            </xdr:cNvPr>
            <xdr:cNvSpPr/>
          </xdr:nvSpPr>
          <xdr:spPr>
            <a:xfrm>
              <a:off x="0" y="0"/>
              <a:ext cx="0" cy="0"/>
            </a:xfrm>
            <a:prstGeom prst="rect">
              <a:avLst/>
            </a:prstGeom>
          </xdr:spPr>
        </xdr:sp>
        <xdr:clientData fLocksWithSheet="0"/>
      </xdr:twoCellAnchor>
    </mc:Choice>
    <mc:Fallback/>
  </mc:AlternateContent>
  <xdr:twoCellAnchor editAs="oneCell">
    <xdr:from>
      <xdr:col>11</xdr:col>
      <xdr:colOff>50800</xdr:colOff>
      <xdr:row>2</xdr:row>
      <xdr:rowOff>117195</xdr:rowOff>
    </xdr:from>
    <xdr:to>
      <xdr:col>35</xdr:col>
      <xdr:colOff>596900</xdr:colOff>
      <xdr:row>13</xdr:row>
      <xdr:rowOff>258994</xdr:rowOff>
    </xdr:to>
    <xdr:pic>
      <xdr:nvPicPr>
        <xdr:cNvPr id="2" name="Bild 1"/>
        <xdr:cNvPicPr>
          <a:picLocks noChangeAspect="1"/>
        </xdr:cNvPicPr>
      </xdr:nvPicPr>
      <xdr:blipFill>
        <a:blip xmlns:r="http://schemas.openxmlformats.org/officeDocument/2006/relationships" r:embed="rId1"/>
        <a:stretch>
          <a:fillRect/>
        </a:stretch>
      </xdr:blipFill>
      <xdr:spPr>
        <a:xfrm>
          <a:off x="14058900" y="726795"/>
          <a:ext cx="3848100" cy="2415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34336</xdr:colOff>
      <xdr:row>80</xdr:row>
      <xdr:rowOff>38100</xdr:rowOff>
    </xdr:from>
    <xdr:to>
      <xdr:col>11</xdr:col>
      <xdr:colOff>638769</xdr:colOff>
      <xdr:row>97</xdr:row>
      <xdr:rowOff>190500</xdr:rowOff>
    </xdr:to>
    <xdr:grpSp>
      <xdr:nvGrpSpPr>
        <xdr:cNvPr id="5" name="Gruppierung 4"/>
        <xdr:cNvGrpSpPr/>
      </xdr:nvGrpSpPr>
      <xdr:grpSpPr>
        <a:xfrm>
          <a:off x="262936" y="17043400"/>
          <a:ext cx="10269133" cy="4876800"/>
          <a:chOff x="267206" y="15739533"/>
          <a:chExt cx="10070166" cy="5080000"/>
        </a:xfrm>
      </xdr:grpSpPr>
      <xdr:graphicFrame macro="">
        <xdr:nvGraphicFramePr>
          <xdr:cNvPr id="3" name="Diagramm 2"/>
          <xdr:cNvGraphicFramePr/>
        </xdr:nvGraphicFramePr>
        <xdr:xfrm>
          <a:off x="267206" y="15739533"/>
          <a:ext cx="9998664" cy="508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0" name="Diagramm 59"/>
          <xdr:cNvGraphicFramePr>
            <a:graphicFrameLocks/>
          </xdr:cNvGraphicFramePr>
        </xdr:nvGraphicFramePr>
        <xdr:xfrm>
          <a:off x="338708" y="16153866"/>
          <a:ext cx="9998664" cy="4512733"/>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10</xdr:col>
      <xdr:colOff>203200</xdr:colOff>
      <xdr:row>19</xdr:row>
      <xdr:rowOff>114300</xdr:rowOff>
    </xdr:from>
    <xdr:to>
      <xdr:col>18</xdr:col>
      <xdr:colOff>317500</xdr:colOff>
      <xdr:row>57</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12</xdr:col>
          <xdr:colOff>0</xdr:colOff>
          <xdr:row>103</xdr:row>
          <xdr:rowOff>165100</xdr:rowOff>
        </xdr:from>
        <xdr:to>
          <xdr:col>17</xdr:col>
          <xdr:colOff>1206500</xdr:colOff>
          <xdr:row>106</xdr:row>
          <xdr:rowOff>228600</xdr:rowOff>
        </xdr:to>
        <xdr:sp macro="" textlink="">
          <xdr:nvSpPr>
            <xdr:cNvPr id="7193" name="List Box 25" hidden="1">
              <a:extLst>
                <a:ext uri="{63B3BB69-23CF-44E3-9099-C40C66FF867C}">
                  <a14:compatExt spid="_x0000_s71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2120900</xdr:colOff>
          <xdr:row>120</xdr:row>
          <xdr:rowOff>0</xdr:rowOff>
        </xdr:from>
        <xdr:to>
          <xdr:col>7</xdr:col>
          <xdr:colOff>952500</xdr:colOff>
          <xdr:row>121</xdr:row>
          <xdr:rowOff>0</xdr:rowOff>
        </xdr:to>
        <xdr:sp macro="" textlink="">
          <xdr:nvSpPr>
            <xdr:cNvPr id="7458" name="Group Box 290" hidden="1">
              <a:extLst>
                <a:ext uri="{63B3BB69-23CF-44E3-9099-C40C66FF867C}">
                  <a14:compatExt spid="_x0000_s7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2120900</xdr:colOff>
          <xdr:row>121</xdr:row>
          <xdr:rowOff>0</xdr:rowOff>
        </xdr:from>
        <xdr:to>
          <xdr:col>7</xdr:col>
          <xdr:colOff>952500</xdr:colOff>
          <xdr:row>122</xdr:row>
          <xdr:rowOff>0</xdr:rowOff>
        </xdr:to>
        <xdr:sp macro="" textlink="">
          <xdr:nvSpPr>
            <xdr:cNvPr id="7459" name="Group Box 291" hidden="1">
              <a:extLst>
                <a:ext uri="{63B3BB69-23CF-44E3-9099-C40C66FF867C}">
                  <a14:compatExt spid="_x0000_s7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2120900</xdr:colOff>
          <xdr:row>122</xdr:row>
          <xdr:rowOff>0</xdr:rowOff>
        </xdr:from>
        <xdr:to>
          <xdr:col>7</xdr:col>
          <xdr:colOff>952500</xdr:colOff>
          <xdr:row>123</xdr:row>
          <xdr:rowOff>0</xdr:rowOff>
        </xdr:to>
        <xdr:sp macro="" textlink="">
          <xdr:nvSpPr>
            <xdr:cNvPr id="7460" name="Group Box 292" hidden="1">
              <a:extLst>
                <a:ext uri="{63B3BB69-23CF-44E3-9099-C40C66FF867C}">
                  <a14:compatExt spid="_x0000_s7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2120900</xdr:colOff>
          <xdr:row>123</xdr:row>
          <xdr:rowOff>0</xdr:rowOff>
        </xdr:from>
        <xdr:to>
          <xdr:col>7</xdr:col>
          <xdr:colOff>952500</xdr:colOff>
          <xdr:row>124</xdr:row>
          <xdr:rowOff>0</xdr:rowOff>
        </xdr:to>
        <xdr:sp macro="" textlink="">
          <xdr:nvSpPr>
            <xdr:cNvPr id="7462" name="Group Box 294" hidden="1">
              <a:extLst>
                <a:ext uri="{63B3BB69-23CF-44E3-9099-C40C66FF867C}">
                  <a14:compatExt spid="_x0000_s7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2120900</xdr:colOff>
          <xdr:row>124</xdr:row>
          <xdr:rowOff>0</xdr:rowOff>
        </xdr:from>
        <xdr:to>
          <xdr:col>7</xdr:col>
          <xdr:colOff>952500</xdr:colOff>
          <xdr:row>125</xdr:row>
          <xdr:rowOff>0</xdr:rowOff>
        </xdr:to>
        <xdr:sp macro="" textlink="">
          <xdr:nvSpPr>
            <xdr:cNvPr id="7463" name="Group Box 295" hidden="1">
              <a:extLst>
                <a:ext uri="{63B3BB69-23CF-44E3-9099-C40C66FF867C}">
                  <a14:compatExt spid="_x0000_s7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2120900</xdr:colOff>
          <xdr:row>126</xdr:row>
          <xdr:rowOff>0</xdr:rowOff>
        </xdr:from>
        <xdr:to>
          <xdr:col>7</xdr:col>
          <xdr:colOff>952500</xdr:colOff>
          <xdr:row>127</xdr:row>
          <xdr:rowOff>0</xdr:rowOff>
        </xdr:to>
        <xdr:sp macro="" textlink="">
          <xdr:nvSpPr>
            <xdr:cNvPr id="7465" name="Group Box 297" hidden="1">
              <a:extLst>
                <a:ext uri="{63B3BB69-23CF-44E3-9099-C40C66FF867C}">
                  <a14:compatExt spid="_x0000_s7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2120900</xdr:colOff>
          <xdr:row>127</xdr:row>
          <xdr:rowOff>0</xdr:rowOff>
        </xdr:from>
        <xdr:to>
          <xdr:col>7</xdr:col>
          <xdr:colOff>952500</xdr:colOff>
          <xdr:row>128</xdr:row>
          <xdr:rowOff>0</xdr:rowOff>
        </xdr:to>
        <xdr:sp macro="" textlink="">
          <xdr:nvSpPr>
            <xdr:cNvPr id="7466" name="Group Box 298" hidden="1">
              <a:extLst>
                <a:ext uri="{63B3BB69-23CF-44E3-9099-C40C66FF867C}">
                  <a14:compatExt spid="_x0000_s7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2120900</xdr:colOff>
          <xdr:row>128</xdr:row>
          <xdr:rowOff>0</xdr:rowOff>
        </xdr:from>
        <xdr:to>
          <xdr:col>7</xdr:col>
          <xdr:colOff>952500</xdr:colOff>
          <xdr:row>129</xdr:row>
          <xdr:rowOff>0</xdr:rowOff>
        </xdr:to>
        <xdr:sp macro="" textlink="">
          <xdr:nvSpPr>
            <xdr:cNvPr id="7467" name="Group Box 299" hidden="1">
              <a:extLst>
                <a:ext uri="{63B3BB69-23CF-44E3-9099-C40C66FF867C}">
                  <a14:compatExt spid="_x0000_s7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2120900</xdr:colOff>
          <xdr:row>129</xdr:row>
          <xdr:rowOff>0</xdr:rowOff>
        </xdr:from>
        <xdr:to>
          <xdr:col>7</xdr:col>
          <xdr:colOff>952500</xdr:colOff>
          <xdr:row>130</xdr:row>
          <xdr:rowOff>0</xdr:rowOff>
        </xdr:to>
        <xdr:sp macro="" textlink="">
          <xdr:nvSpPr>
            <xdr:cNvPr id="7468" name="Group Box 300" hidden="1">
              <a:extLst>
                <a:ext uri="{63B3BB69-23CF-44E3-9099-C40C66FF867C}">
                  <a14:compatExt spid="_x0000_s7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2120900</xdr:colOff>
          <xdr:row>130</xdr:row>
          <xdr:rowOff>0</xdr:rowOff>
        </xdr:from>
        <xdr:to>
          <xdr:col>7</xdr:col>
          <xdr:colOff>952500</xdr:colOff>
          <xdr:row>131</xdr:row>
          <xdr:rowOff>0</xdr:rowOff>
        </xdr:to>
        <xdr:sp macro="" textlink="">
          <xdr:nvSpPr>
            <xdr:cNvPr id="7469" name="Group Box 301" hidden="1">
              <a:extLst>
                <a:ext uri="{63B3BB69-23CF-44E3-9099-C40C66FF867C}">
                  <a14:compatExt spid="_x0000_s7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2120900</xdr:colOff>
          <xdr:row>131</xdr:row>
          <xdr:rowOff>0</xdr:rowOff>
        </xdr:from>
        <xdr:to>
          <xdr:col>7</xdr:col>
          <xdr:colOff>952500</xdr:colOff>
          <xdr:row>132</xdr:row>
          <xdr:rowOff>0</xdr:rowOff>
        </xdr:to>
        <xdr:sp macro="" textlink="">
          <xdr:nvSpPr>
            <xdr:cNvPr id="7470" name="Group Box 302" hidden="1">
              <a:extLst>
                <a:ext uri="{63B3BB69-23CF-44E3-9099-C40C66FF867C}">
                  <a14:compatExt spid="_x0000_s7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2120900</xdr:colOff>
          <xdr:row>132</xdr:row>
          <xdr:rowOff>0</xdr:rowOff>
        </xdr:from>
        <xdr:to>
          <xdr:col>7</xdr:col>
          <xdr:colOff>952500</xdr:colOff>
          <xdr:row>133</xdr:row>
          <xdr:rowOff>0</xdr:rowOff>
        </xdr:to>
        <xdr:sp macro="" textlink="">
          <xdr:nvSpPr>
            <xdr:cNvPr id="7471" name="Group Box 303" hidden="1">
              <a:extLst>
                <a:ext uri="{63B3BB69-23CF-44E3-9099-C40C66FF867C}">
                  <a14:compatExt spid="_x0000_s7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2120900</xdr:colOff>
          <xdr:row>133</xdr:row>
          <xdr:rowOff>0</xdr:rowOff>
        </xdr:from>
        <xdr:to>
          <xdr:col>7</xdr:col>
          <xdr:colOff>952500</xdr:colOff>
          <xdr:row>134</xdr:row>
          <xdr:rowOff>0</xdr:rowOff>
        </xdr:to>
        <xdr:sp macro="" textlink="">
          <xdr:nvSpPr>
            <xdr:cNvPr id="7472" name="Group Box 304" hidden="1">
              <a:extLst>
                <a:ext uri="{63B3BB69-23CF-44E3-9099-C40C66FF867C}">
                  <a14:compatExt spid="_x0000_s7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2311400</xdr:colOff>
          <xdr:row>120</xdr:row>
          <xdr:rowOff>50800</xdr:rowOff>
        </xdr:from>
        <xdr:to>
          <xdr:col>4</xdr:col>
          <xdr:colOff>177800</xdr:colOff>
          <xdr:row>120</xdr:row>
          <xdr:rowOff>292100</xdr:rowOff>
        </xdr:to>
        <xdr:sp macro="" textlink="">
          <xdr:nvSpPr>
            <xdr:cNvPr id="7518" name="Option Button 350" hidden="1">
              <a:extLst>
                <a:ext uri="{63B3BB69-23CF-44E3-9099-C40C66FF867C}">
                  <a14:compatExt spid="_x0000_s75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120</xdr:row>
          <xdr:rowOff>50800</xdr:rowOff>
        </xdr:from>
        <xdr:to>
          <xdr:col>6</xdr:col>
          <xdr:colOff>101600</xdr:colOff>
          <xdr:row>120</xdr:row>
          <xdr:rowOff>292100</xdr:rowOff>
        </xdr:to>
        <xdr:sp macro="" textlink="">
          <xdr:nvSpPr>
            <xdr:cNvPr id="7519" name="Option Button 351" hidden="1">
              <a:extLst>
                <a:ext uri="{63B3BB69-23CF-44E3-9099-C40C66FF867C}">
                  <a14:compatExt spid="_x0000_s75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2311400</xdr:colOff>
          <xdr:row>121</xdr:row>
          <xdr:rowOff>50800</xdr:rowOff>
        </xdr:from>
        <xdr:to>
          <xdr:col>4</xdr:col>
          <xdr:colOff>76200</xdr:colOff>
          <xdr:row>121</xdr:row>
          <xdr:rowOff>279400</xdr:rowOff>
        </xdr:to>
        <xdr:sp macro="" textlink="">
          <xdr:nvSpPr>
            <xdr:cNvPr id="7520" name="Option Button 352" hidden="1">
              <a:extLst>
                <a:ext uri="{63B3BB69-23CF-44E3-9099-C40C66FF867C}">
                  <a14:compatExt spid="_x0000_s75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121</xdr:row>
          <xdr:rowOff>50800</xdr:rowOff>
        </xdr:from>
        <xdr:to>
          <xdr:col>7</xdr:col>
          <xdr:colOff>482600</xdr:colOff>
          <xdr:row>121</xdr:row>
          <xdr:rowOff>304800</xdr:rowOff>
        </xdr:to>
        <xdr:sp macro="" textlink="">
          <xdr:nvSpPr>
            <xdr:cNvPr id="7521" name="Option Button 353" hidden="1">
              <a:extLst>
                <a:ext uri="{63B3BB69-23CF-44E3-9099-C40C66FF867C}">
                  <a14:compatExt spid="_x0000_s75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2311400</xdr:colOff>
          <xdr:row>122</xdr:row>
          <xdr:rowOff>63500</xdr:rowOff>
        </xdr:from>
        <xdr:to>
          <xdr:col>4</xdr:col>
          <xdr:colOff>914400</xdr:colOff>
          <xdr:row>122</xdr:row>
          <xdr:rowOff>292100</xdr:rowOff>
        </xdr:to>
        <xdr:sp macro="" textlink="">
          <xdr:nvSpPr>
            <xdr:cNvPr id="7522" name="Option Button 354" hidden="1">
              <a:extLst>
                <a:ext uri="{63B3BB69-23CF-44E3-9099-C40C66FF867C}">
                  <a14:compatExt spid="_x0000_s75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122</xdr:row>
          <xdr:rowOff>50800</xdr:rowOff>
        </xdr:from>
        <xdr:to>
          <xdr:col>7</xdr:col>
          <xdr:colOff>482600</xdr:colOff>
          <xdr:row>122</xdr:row>
          <xdr:rowOff>279400</xdr:rowOff>
        </xdr:to>
        <xdr:sp macro="" textlink="">
          <xdr:nvSpPr>
            <xdr:cNvPr id="7523" name="Option Button 355" hidden="1">
              <a:extLst>
                <a:ext uri="{63B3BB69-23CF-44E3-9099-C40C66FF867C}">
                  <a14:compatExt spid="_x0000_s75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2311400</xdr:colOff>
          <xdr:row>123</xdr:row>
          <xdr:rowOff>25400</xdr:rowOff>
        </xdr:from>
        <xdr:to>
          <xdr:col>4</xdr:col>
          <xdr:colOff>914400</xdr:colOff>
          <xdr:row>123</xdr:row>
          <xdr:rowOff>292100</xdr:rowOff>
        </xdr:to>
        <xdr:sp macro="" textlink="">
          <xdr:nvSpPr>
            <xdr:cNvPr id="7524" name="Option Button 356" hidden="1">
              <a:extLst>
                <a:ext uri="{63B3BB69-23CF-44E3-9099-C40C66FF867C}">
                  <a14:compatExt spid="_x0000_s75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123</xdr:row>
          <xdr:rowOff>50800</xdr:rowOff>
        </xdr:from>
        <xdr:to>
          <xdr:col>7</xdr:col>
          <xdr:colOff>482600</xdr:colOff>
          <xdr:row>123</xdr:row>
          <xdr:rowOff>279400</xdr:rowOff>
        </xdr:to>
        <xdr:sp macro="" textlink="">
          <xdr:nvSpPr>
            <xdr:cNvPr id="7525" name="Option Button 357" hidden="1">
              <a:extLst>
                <a:ext uri="{63B3BB69-23CF-44E3-9099-C40C66FF867C}">
                  <a14:compatExt spid="_x0000_s75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2311400</xdr:colOff>
          <xdr:row>124</xdr:row>
          <xdr:rowOff>50800</xdr:rowOff>
        </xdr:from>
        <xdr:to>
          <xdr:col>4</xdr:col>
          <xdr:colOff>914400</xdr:colOff>
          <xdr:row>124</xdr:row>
          <xdr:rowOff>279400</xdr:rowOff>
        </xdr:to>
        <xdr:sp macro="" textlink="">
          <xdr:nvSpPr>
            <xdr:cNvPr id="7526" name="Option Button 358" hidden="1">
              <a:extLst>
                <a:ext uri="{63B3BB69-23CF-44E3-9099-C40C66FF867C}">
                  <a14:compatExt spid="_x0000_s75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2311400</xdr:colOff>
          <xdr:row>126</xdr:row>
          <xdr:rowOff>50800</xdr:rowOff>
        </xdr:from>
        <xdr:to>
          <xdr:col>4</xdr:col>
          <xdr:colOff>914400</xdr:colOff>
          <xdr:row>126</xdr:row>
          <xdr:rowOff>304800</xdr:rowOff>
        </xdr:to>
        <xdr:sp macro="" textlink="">
          <xdr:nvSpPr>
            <xdr:cNvPr id="7528" name="Option Button 360" hidden="1">
              <a:extLst>
                <a:ext uri="{63B3BB69-23CF-44E3-9099-C40C66FF867C}">
                  <a14:compatExt spid="_x0000_s7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2311400</xdr:colOff>
          <xdr:row>128</xdr:row>
          <xdr:rowOff>38100</xdr:rowOff>
        </xdr:from>
        <xdr:to>
          <xdr:col>4</xdr:col>
          <xdr:colOff>914400</xdr:colOff>
          <xdr:row>128</xdr:row>
          <xdr:rowOff>292100</xdr:rowOff>
        </xdr:to>
        <xdr:sp macro="" textlink="">
          <xdr:nvSpPr>
            <xdr:cNvPr id="7530" name="Option Button 362" hidden="1">
              <a:extLst>
                <a:ext uri="{63B3BB69-23CF-44E3-9099-C40C66FF867C}">
                  <a14:compatExt spid="_x0000_s75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2311400</xdr:colOff>
          <xdr:row>129</xdr:row>
          <xdr:rowOff>38100</xdr:rowOff>
        </xdr:from>
        <xdr:to>
          <xdr:col>4</xdr:col>
          <xdr:colOff>914400</xdr:colOff>
          <xdr:row>129</xdr:row>
          <xdr:rowOff>292100</xdr:rowOff>
        </xdr:to>
        <xdr:sp macro="" textlink="">
          <xdr:nvSpPr>
            <xdr:cNvPr id="7531" name="Option Button 363" hidden="1">
              <a:extLst>
                <a:ext uri="{63B3BB69-23CF-44E3-9099-C40C66FF867C}">
                  <a14:compatExt spid="_x0000_s7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2311400</xdr:colOff>
          <xdr:row>130</xdr:row>
          <xdr:rowOff>50800</xdr:rowOff>
        </xdr:from>
        <xdr:to>
          <xdr:col>4</xdr:col>
          <xdr:colOff>914400</xdr:colOff>
          <xdr:row>130</xdr:row>
          <xdr:rowOff>292100</xdr:rowOff>
        </xdr:to>
        <xdr:sp macro="" textlink="">
          <xdr:nvSpPr>
            <xdr:cNvPr id="7532" name="Option Button 364" hidden="1">
              <a:extLst>
                <a:ext uri="{63B3BB69-23CF-44E3-9099-C40C66FF867C}">
                  <a14:compatExt spid="_x0000_s75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2311400</xdr:colOff>
          <xdr:row>131</xdr:row>
          <xdr:rowOff>50800</xdr:rowOff>
        </xdr:from>
        <xdr:to>
          <xdr:col>4</xdr:col>
          <xdr:colOff>914400</xdr:colOff>
          <xdr:row>131</xdr:row>
          <xdr:rowOff>279400</xdr:rowOff>
        </xdr:to>
        <xdr:sp macro="" textlink="">
          <xdr:nvSpPr>
            <xdr:cNvPr id="7533" name="Option Button 365" hidden="1">
              <a:extLst>
                <a:ext uri="{63B3BB69-23CF-44E3-9099-C40C66FF867C}">
                  <a14:compatExt spid="_x0000_s75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2311400</xdr:colOff>
          <xdr:row>132</xdr:row>
          <xdr:rowOff>50800</xdr:rowOff>
        </xdr:from>
        <xdr:to>
          <xdr:col>4</xdr:col>
          <xdr:colOff>914400</xdr:colOff>
          <xdr:row>132</xdr:row>
          <xdr:rowOff>279400</xdr:rowOff>
        </xdr:to>
        <xdr:sp macro="" textlink="">
          <xdr:nvSpPr>
            <xdr:cNvPr id="7534" name="Option Button 366" hidden="1">
              <a:extLst>
                <a:ext uri="{63B3BB69-23CF-44E3-9099-C40C66FF867C}">
                  <a14:compatExt spid="_x0000_s7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2311400</xdr:colOff>
          <xdr:row>133</xdr:row>
          <xdr:rowOff>50800</xdr:rowOff>
        </xdr:from>
        <xdr:to>
          <xdr:col>4</xdr:col>
          <xdr:colOff>914400</xdr:colOff>
          <xdr:row>133</xdr:row>
          <xdr:rowOff>279400</xdr:rowOff>
        </xdr:to>
        <xdr:sp macro="" textlink="">
          <xdr:nvSpPr>
            <xdr:cNvPr id="7535" name="Option Button 367" hidden="1">
              <a:extLst>
                <a:ext uri="{63B3BB69-23CF-44E3-9099-C40C66FF867C}">
                  <a14:compatExt spid="_x0000_s75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124</xdr:row>
          <xdr:rowOff>50800</xdr:rowOff>
        </xdr:from>
        <xdr:to>
          <xdr:col>7</xdr:col>
          <xdr:colOff>469900</xdr:colOff>
          <xdr:row>124</xdr:row>
          <xdr:rowOff>304800</xdr:rowOff>
        </xdr:to>
        <xdr:sp macro="" textlink="">
          <xdr:nvSpPr>
            <xdr:cNvPr id="7536" name="Option Button 368" hidden="1">
              <a:extLst>
                <a:ext uri="{63B3BB69-23CF-44E3-9099-C40C66FF867C}">
                  <a14:compatExt spid="_x0000_s7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126</xdr:row>
          <xdr:rowOff>50800</xdr:rowOff>
        </xdr:from>
        <xdr:to>
          <xdr:col>7</xdr:col>
          <xdr:colOff>469900</xdr:colOff>
          <xdr:row>126</xdr:row>
          <xdr:rowOff>304800</xdr:rowOff>
        </xdr:to>
        <xdr:sp macro="" textlink="">
          <xdr:nvSpPr>
            <xdr:cNvPr id="7538" name="Option Button 370" hidden="1">
              <a:extLst>
                <a:ext uri="{63B3BB69-23CF-44E3-9099-C40C66FF867C}">
                  <a14:compatExt spid="_x0000_s75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128</xdr:row>
          <xdr:rowOff>38100</xdr:rowOff>
        </xdr:from>
        <xdr:to>
          <xdr:col>7</xdr:col>
          <xdr:colOff>469900</xdr:colOff>
          <xdr:row>128</xdr:row>
          <xdr:rowOff>292100</xdr:rowOff>
        </xdr:to>
        <xdr:sp macro="" textlink="">
          <xdr:nvSpPr>
            <xdr:cNvPr id="7540" name="Option Button 372" hidden="1">
              <a:extLst>
                <a:ext uri="{63B3BB69-23CF-44E3-9099-C40C66FF867C}">
                  <a14:compatExt spid="_x0000_s75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129</xdr:row>
          <xdr:rowOff>50800</xdr:rowOff>
        </xdr:from>
        <xdr:to>
          <xdr:col>7</xdr:col>
          <xdr:colOff>469900</xdr:colOff>
          <xdr:row>129</xdr:row>
          <xdr:rowOff>279400</xdr:rowOff>
        </xdr:to>
        <xdr:sp macro="" textlink="">
          <xdr:nvSpPr>
            <xdr:cNvPr id="7541" name="Option Button 373" hidden="1">
              <a:extLst>
                <a:ext uri="{63B3BB69-23CF-44E3-9099-C40C66FF867C}">
                  <a14:compatExt spid="_x0000_s75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130</xdr:row>
          <xdr:rowOff>50800</xdr:rowOff>
        </xdr:from>
        <xdr:to>
          <xdr:col>7</xdr:col>
          <xdr:colOff>469900</xdr:colOff>
          <xdr:row>130</xdr:row>
          <xdr:rowOff>279400</xdr:rowOff>
        </xdr:to>
        <xdr:sp macro="" textlink="">
          <xdr:nvSpPr>
            <xdr:cNvPr id="7542" name="Option Button 374" hidden="1">
              <a:extLst>
                <a:ext uri="{63B3BB69-23CF-44E3-9099-C40C66FF867C}">
                  <a14:compatExt spid="_x0000_s75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131</xdr:row>
          <xdr:rowOff>50800</xdr:rowOff>
        </xdr:from>
        <xdr:to>
          <xdr:col>7</xdr:col>
          <xdr:colOff>469900</xdr:colOff>
          <xdr:row>131</xdr:row>
          <xdr:rowOff>279400</xdr:rowOff>
        </xdr:to>
        <xdr:sp macro="" textlink="">
          <xdr:nvSpPr>
            <xdr:cNvPr id="7543" name="Option Button 375" hidden="1">
              <a:extLst>
                <a:ext uri="{63B3BB69-23CF-44E3-9099-C40C66FF867C}">
                  <a14:compatExt spid="_x0000_s75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132</xdr:row>
          <xdr:rowOff>38100</xdr:rowOff>
        </xdr:from>
        <xdr:to>
          <xdr:col>7</xdr:col>
          <xdr:colOff>469900</xdr:colOff>
          <xdr:row>132</xdr:row>
          <xdr:rowOff>304800</xdr:rowOff>
        </xdr:to>
        <xdr:sp macro="" textlink="">
          <xdr:nvSpPr>
            <xdr:cNvPr id="7544" name="Option Button 376" hidden="1">
              <a:extLst>
                <a:ext uri="{63B3BB69-23CF-44E3-9099-C40C66FF867C}">
                  <a14:compatExt spid="_x0000_s75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133</xdr:row>
          <xdr:rowOff>50800</xdr:rowOff>
        </xdr:from>
        <xdr:to>
          <xdr:col>7</xdr:col>
          <xdr:colOff>469900</xdr:colOff>
          <xdr:row>133</xdr:row>
          <xdr:rowOff>279400</xdr:rowOff>
        </xdr:to>
        <xdr:sp macro="" textlink="">
          <xdr:nvSpPr>
            <xdr:cNvPr id="7545" name="Option Button 377" hidden="1">
              <a:extLst>
                <a:ext uri="{63B3BB69-23CF-44E3-9099-C40C66FF867C}">
                  <a14:compatExt spid="_x0000_s75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2120900</xdr:colOff>
          <xdr:row>125</xdr:row>
          <xdr:rowOff>0</xdr:rowOff>
        </xdr:from>
        <xdr:to>
          <xdr:col>7</xdr:col>
          <xdr:colOff>952500</xdr:colOff>
          <xdr:row>126</xdr:row>
          <xdr:rowOff>0</xdr:rowOff>
        </xdr:to>
        <xdr:sp macro="" textlink="">
          <xdr:nvSpPr>
            <xdr:cNvPr id="7578" name="Group Box 410" hidden="1">
              <a:extLst>
                <a:ext uri="{63B3BB69-23CF-44E3-9099-C40C66FF867C}">
                  <a14:compatExt spid="_x0000_s7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2311400</xdr:colOff>
          <xdr:row>125</xdr:row>
          <xdr:rowOff>50800</xdr:rowOff>
        </xdr:from>
        <xdr:to>
          <xdr:col>4</xdr:col>
          <xdr:colOff>1016000</xdr:colOff>
          <xdr:row>125</xdr:row>
          <xdr:rowOff>292100</xdr:rowOff>
        </xdr:to>
        <xdr:sp macro="" textlink="">
          <xdr:nvSpPr>
            <xdr:cNvPr id="7581" name="Option Button 413" hidden="1">
              <a:extLst>
                <a:ext uri="{63B3BB69-23CF-44E3-9099-C40C66FF867C}">
                  <a14:compatExt spid="_x0000_s75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125</xdr:row>
          <xdr:rowOff>50800</xdr:rowOff>
        </xdr:from>
        <xdr:to>
          <xdr:col>7</xdr:col>
          <xdr:colOff>571500</xdr:colOff>
          <xdr:row>125</xdr:row>
          <xdr:rowOff>279400</xdr:rowOff>
        </xdr:to>
        <xdr:sp macro="" textlink="">
          <xdr:nvSpPr>
            <xdr:cNvPr id="7582" name="Option Button 414" hidden="1">
              <a:extLst>
                <a:ext uri="{63B3BB69-23CF-44E3-9099-C40C66FF867C}">
                  <a14:compatExt spid="_x0000_s75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2298700</xdr:colOff>
          <xdr:row>127</xdr:row>
          <xdr:rowOff>50800</xdr:rowOff>
        </xdr:from>
        <xdr:to>
          <xdr:col>4</xdr:col>
          <xdr:colOff>63500</xdr:colOff>
          <xdr:row>127</xdr:row>
          <xdr:rowOff>279400</xdr:rowOff>
        </xdr:to>
        <xdr:sp macro="" textlink="">
          <xdr:nvSpPr>
            <xdr:cNvPr id="7585" name="Option Button 417" hidden="1">
              <a:extLst>
                <a:ext uri="{63B3BB69-23CF-44E3-9099-C40C66FF867C}">
                  <a14:compatExt spid="_x0000_s75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127</xdr:row>
          <xdr:rowOff>38100</xdr:rowOff>
        </xdr:from>
        <xdr:to>
          <xdr:col>7</xdr:col>
          <xdr:colOff>584200</xdr:colOff>
          <xdr:row>127</xdr:row>
          <xdr:rowOff>292100</xdr:rowOff>
        </xdr:to>
        <xdr:sp macro="" textlink="">
          <xdr:nvSpPr>
            <xdr:cNvPr id="7586" name="Option Button 418" hidden="1">
              <a:extLst>
                <a:ext uri="{63B3BB69-23CF-44E3-9099-C40C66FF867C}">
                  <a14:compatExt spid="_x0000_s75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62</xdr:row>
          <xdr:rowOff>0</xdr:rowOff>
        </xdr:from>
        <xdr:to>
          <xdr:col>9</xdr:col>
          <xdr:colOff>0</xdr:colOff>
          <xdr:row>65</xdr:row>
          <xdr:rowOff>177800</xdr:rowOff>
        </xdr:to>
        <xdr:sp macro="" textlink="">
          <xdr:nvSpPr>
            <xdr:cNvPr id="7587" name="Group Box 419" hidden="1">
              <a:extLst>
                <a:ext uri="{63B3BB69-23CF-44E3-9099-C40C66FF867C}">
                  <a14:compatExt spid="_x0000_s7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62</xdr:row>
          <xdr:rowOff>25400</xdr:rowOff>
        </xdr:from>
        <xdr:to>
          <xdr:col>17</xdr:col>
          <xdr:colOff>1447800</xdr:colOff>
          <xdr:row>65</xdr:row>
          <xdr:rowOff>203200</xdr:rowOff>
        </xdr:to>
        <xdr:sp macro="" textlink="">
          <xdr:nvSpPr>
            <xdr:cNvPr id="7592" name="Group Box 424" hidden="1">
              <a:extLst>
                <a:ext uri="{63B3BB69-23CF-44E3-9099-C40C66FF867C}">
                  <a14:compatExt spid="_x0000_s7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62</xdr:row>
          <xdr:rowOff>63500</xdr:rowOff>
        </xdr:from>
        <xdr:to>
          <xdr:col>17</xdr:col>
          <xdr:colOff>482600</xdr:colOff>
          <xdr:row>63</xdr:row>
          <xdr:rowOff>38100</xdr:rowOff>
        </xdr:to>
        <xdr:sp macro="" textlink="">
          <xdr:nvSpPr>
            <xdr:cNvPr id="7593" name="Option Button 425" hidden="1">
              <a:extLst>
                <a:ext uri="{63B3BB69-23CF-44E3-9099-C40C66FF867C}">
                  <a14:compatExt spid="_x0000_s75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Espèces indicatrices ou typiques dominantes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63</xdr:row>
          <xdr:rowOff>101600</xdr:rowOff>
        </xdr:from>
        <xdr:to>
          <xdr:col>15</xdr:col>
          <xdr:colOff>215900</xdr:colOff>
          <xdr:row>64</xdr:row>
          <xdr:rowOff>76200</xdr:rowOff>
        </xdr:to>
        <xdr:sp macro="" textlink="">
          <xdr:nvSpPr>
            <xdr:cNvPr id="7594" name="Option Button 426" hidden="1">
              <a:extLst>
                <a:ext uri="{63B3BB69-23CF-44E3-9099-C40C66FF867C}">
                  <a14:compatExt spid="_x0000_s75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Espèces tolérantes dominantes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64</xdr:row>
          <xdr:rowOff>152400</xdr:rowOff>
        </xdr:from>
        <xdr:to>
          <xdr:col>15</xdr:col>
          <xdr:colOff>571500</xdr:colOff>
          <xdr:row>65</xdr:row>
          <xdr:rowOff>139700</xdr:rowOff>
        </xdr:to>
        <xdr:sp macro="" textlink="">
          <xdr:nvSpPr>
            <xdr:cNvPr id="7595" name="Option Button 427" hidden="1">
              <a:extLst>
                <a:ext uri="{63B3BB69-23CF-44E3-9099-C40C66FF867C}">
                  <a14:compatExt spid="_x0000_s75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Espèces atypiques ou exotiques dominantes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62</xdr:row>
          <xdr:rowOff>38100</xdr:rowOff>
        </xdr:from>
        <xdr:to>
          <xdr:col>8</xdr:col>
          <xdr:colOff>457200</xdr:colOff>
          <xdr:row>63</xdr:row>
          <xdr:rowOff>0</xdr:rowOff>
        </xdr:to>
        <xdr:sp macro="" textlink="">
          <xdr:nvSpPr>
            <xdr:cNvPr id="7598" name="Option Button 430" hidden="1">
              <a:extLst>
                <a:ext uri="{63B3BB69-23CF-44E3-9099-C40C66FF867C}">
                  <a14:compatExt spid="_x0000_s75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Composition typique de la zone piscicole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63</xdr:row>
          <xdr:rowOff>25400</xdr:rowOff>
        </xdr:from>
        <xdr:to>
          <xdr:col>8</xdr:col>
          <xdr:colOff>406400</xdr:colOff>
          <xdr:row>64</xdr:row>
          <xdr:rowOff>101600</xdr:rowOff>
        </xdr:to>
        <xdr:sp macro="" textlink="">
          <xdr:nvSpPr>
            <xdr:cNvPr id="7600" name="Option Button 432" hidden="1">
              <a:extLst>
                <a:ext uri="{63B3BB69-23CF-44E3-9099-C40C66FF867C}">
                  <a14:compatExt spid="_x0000_s76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Composition légèrement atypique pour la zone piscicole ou au vu des attentes (quelques espèces manquent ou sont atypiques; quelques esp. exotiques)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64</xdr:row>
          <xdr:rowOff>127000</xdr:rowOff>
        </xdr:from>
        <xdr:to>
          <xdr:col>8</xdr:col>
          <xdr:colOff>457200</xdr:colOff>
          <xdr:row>65</xdr:row>
          <xdr:rowOff>114300</xdr:rowOff>
        </xdr:to>
        <xdr:sp macro="" textlink="">
          <xdr:nvSpPr>
            <xdr:cNvPr id="7601" name="Option Button 433" hidden="1">
              <a:extLst>
                <a:ext uri="{63B3BB69-23CF-44E3-9099-C40C66FF867C}">
                  <a14:compatExt spid="_x0000_s76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Composition atypique (absence massive d'espèces; espèces atypiques; présence significative d'espèces exotiques)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2120900</xdr:colOff>
          <xdr:row>134</xdr:row>
          <xdr:rowOff>0</xdr:rowOff>
        </xdr:from>
        <xdr:to>
          <xdr:col>7</xdr:col>
          <xdr:colOff>952500</xdr:colOff>
          <xdr:row>135</xdr:row>
          <xdr:rowOff>0</xdr:rowOff>
        </xdr:to>
        <xdr:sp macro="" textlink="">
          <xdr:nvSpPr>
            <xdr:cNvPr id="7603" name="Group Box 435" hidden="1">
              <a:extLst>
                <a:ext uri="{63B3BB69-23CF-44E3-9099-C40C66FF867C}">
                  <a14:compatExt spid="_x0000_s7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2311400</xdr:colOff>
          <xdr:row>134</xdr:row>
          <xdr:rowOff>38100</xdr:rowOff>
        </xdr:from>
        <xdr:to>
          <xdr:col>4</xdr:col>
          <xdr:colOff>114300</xdr:colOff>
          <xdr:row>134</xdr:row>
          <xdr:rowOff>292100</xdr:rowOff>
        </xdr:to>
        <xdr:sp macro="" textlink="">
          <xdr:nvSpPr>
            <xdr:cNvPr id="7605" name="Option Button 437" hidden="1">
              <a:extLst>
                <a:ext uri="{63B3BB69-23CF-44E3-9099-C40C66FF867C}">
                  <a14:compatExt spid="_x0000_s7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134</xdr:row>
          <xdr:rowOff>38100</xdr:rowOff>
        </xdr:from>
        <xdr:to>
          <xdr:col>6</xdr:col>
          <xdr:colOff>101600</xdr:colOff>
          <xdr:row>134</xdr:row>
          <xdr:rowOff>279400</xdr:rowOff>
        </xdr:to>
        <xdr:sp macro="" textlink="">
          <xdr:nvSpPr>
            <xdr:cNvPr id="7606" name="Option Button 438" hidden="1">
              <a:extLst>
                <a:ext uri="{63B3BB69-23CF-44E3-9099-C40C66FF867C}">
                  <a14:compatExt spid="_x0000_s76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120</xdr:row>
          <xdr:rowOff>0</xdr:rowOff>
        </xdr:from>
        <xdr:to>
          <xdr:col>11</xdr:col>
          <xdr:colOff>571500</xdr:colOff>
          <xdr:row>121</xdr:row>
          <xdr:rowOff>0</xdr:rowOff>
        </xdr:to>
        <xdr:sp macro="" textlink="">
          <xdr:nvSpPr>
            <xdr:cNvPr id="7614" name="Group Box 446" hidden="1">
              <a:extLst>
                <a:ext uri="{63B3BB69-23CF-44E3-9099-C40C66FF867C}">
                  <a14:compatExt spid="_x0000_s7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121</xdr:row>
          <xdr:rowOff>0</xdr:rowOff>
        </xdr:from>
        <xdr:to>
          <xdr:col>11</xdr:col>
          <xdr:colOff>571500</xdr:colOff>
          <xdr:row>122</xdr:row>
          <xdr:rowOff>0</xdr:rowOff>
        </xdr:to>
        <xdr:sp macro="" textlink="">
          <xdr:nvSpPr>
            <xdr:cNvPr id="7620" name="Group Box 452" hidden="1">
              <a:extLst>
                <a:ext uri="{63B3BB69-23CF-44E3-9099-C40C66FF867C}">
                  <a14:compatExt spid="_x0000_s7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122</xdr:row>
          <xdr:rowOff>0</xdr:rowOff>
        </xdr:from>
        <xdr:to>
          <xdr:col>11</xdr:col>
          <xdr:colOff>571500</xdr:colOff>
          <xdr:row>123</xdr:row>
          <xdr:rowOff>0</xdr:rowOff>
        </xdr:to>
        <xdr:sp macro="" textlink="">
          <xdr:nvSpPr>
            <xdr:cNvPr id="7621" name="Group Box 453" hidden="1">
              <a:extLst>
                <a:ext uri="{63B3BB69-23CF-44E3-9099-C40C66FF867C}">
                  <a14:compatExt spid="_x0000_s7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123</xdr:row>
          <xdr:rowOff>0</xdr:rowOff>
        </xdr:from>
        <xdr:to>
          <xdr:col>11</xdr:col>
          <xdr:colOff>571500</xdr:colOff>
          <xdr:row>124</xdr:row>
          <xdr:rowOff>0</xdr:rowOff>
        </xdr:to>
        <xdr:sp macro="" textlink="">
          <xdr:nvSpPr>
            <xdr:cNvPr id="7622" name="Group Box 454" hidden="1">
              <a:extLst>
                <a:ext uri="{63B3BB69-23CF-44E3-9099-C40C66FF867C}">
                  <a14:compatExt spid="_x0000_s7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124</xdr:row>
          <xdr:rowOff>0</xdr:rowOff>
        </xdr:from>
        <xdr:to>
          <xdr:col>11</xdr:col>
          <xdr:colOff>571500</xdr:colOff>
          <xdr:row>125</xdr:row>
          <xdr:rowOff>0</xdr:rowOff>
        </xdr:to>
        <xdr:sp macro="" textlink="">
          <xdr:nvSpPr>
            <xdr:cNvPr id="7623" name="Group Box 455" hidden="1">
              <a:extLst>
                <a:ext uri="{63B3BB69-23CF-44E3-9099-C40C66FF867C}">
                  <a14:compatExt spid="_x0000_s7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125</xdr:row>
          <xdr:rowOff>0</xdr:rowOff>
        </xdr:from>
        <xdr:to>
          <xdr:col>11</xdr:col>
          <xdr:colOff>571500</xdr:colOff>
          <xdr:row>126</xdr:row>
          <xdr:rowOff>0</xdr:rowOff>
        </xdr:to>
        <xdr:sp macro="" textlink="">
          <xdr:nvSpPr>
            <xdr:cNvPr id="7624" name="Group Box 456" hidden="1">
              <a:extLst>
                <a:ext uri="{63B3BB69-23CF-44E3-9099-C40C66FF867C}">
                  <a14:compatExt spid="_x0000_s7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126</xdr:row>
          <xdr:rowOff>0</xdr:rowOff>
        </xdr:from>
        <xdr:to>
          <xdr:col>11</xdr:col>
          <xdr:colOff>571500</xdr:colOff>
          <xdr:row>127</xdr:row>
          <xdr:rowOff>0</xdr:rowOff>
        </xdr:to>
        <xdr:sp macro="" textlink="">
          <xdr:nvSpPr>
            <xdr:cNvPr id="7625" name="Group Box 457" hidden="1">
              <a:extLst>
                <a:ext uri="{63B3BB69-23CF-44E3-9099-C40C66FF867C}">
                  <a14:compatExt spid="_x0000_s7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127</xdr:row>
          <xdr:rowOff>0</xdr:rowOff>
        </xdr:from>
        <xdr:to>
          <xdr:col>11</xdr:col>
          <xdr:colOff>571500</xdr:colOff>
          <xdr:row>128</xdr:row>
          <xdr:rowOff>0</xdr:rowOff>
        </xdr:to>
        <xdr:sp macro="" textlink="">
          <xdr:nvSpPr>
            <xdr:cNvPr id="7626" name="Group Box 458" hidden="1">
              <a:extLst>
                <a:ext uri="{63B3BB69-23CF-44E3-9099-C40C66FF867C}">
                  <a14:compatExt spid="_x0000_s7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128</xdr:row>
          <xdr:rowOff>0</xdr:rowOff>
        </xdr:from>
        <xdr:to>
          <xdr:col>11</xdr:col>
          <xdr:colOff>571500</xdr:colOff>
          <xdr:row>129</xdr:row>
          <xdr:rowOff>0</xdr:rowOff>
        </xdr:to>
        <xdr:sp macro="" textlink="">
          <xdr:nvSpPr>
            <xdr:cNvPr id="7627" name="Group Box 459" hidden="1">
              <a:extLst>
                <a:ext uri="{63B3BB69-23CF-44E3-9099-C40C66FF867C}">
                  <a14:compatExt spid="_x0000_s7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129</xdr:row>
          <xdr:rowOff>0</xdr:rowOff>
        </xdr:from>
        <xdr:to>
          <xdr:col>11</xdr:col>
          <xdr:colOff>571500</xdr:colOff>
          <xdr:row>130</xdr:row>
          <xdr:rowOff>0</xdr:rowOff>
        </xdr:to>
        <xdr:sp macro="" textlink="">
          <xdr:nvSpPr>
            <xdr:cNvPr id="7628" name="Group Box 460" hidden="1">
              <a:extLst>
                <a:ext uri="{63B3BB69-23CF-44E3-9099-C40C66FF867C}">
                  <a14:compatExt spid="_x0000_s7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130</xdr:row>
          <xdr:rowOff>0</xdr:rowOff>
        </xdr:from>
        <xdr:to>
          <xdr:col>11</xdr:col>
          <xdr:colOff>571500</xdr:colOff>
          <xdr:row>131</xdr:row>
          <xdr:rowOff>0</xdr:rowOff>
        </xdr:to>
        <xdr:sp macro="" textlink="">
          <xdr:nvSpPr>
            <xdr:cNvPr id="7629" name="Group Box 461" hidden="1">
              <a:extLst>
                <a:ext uri="{63B3BB69-23CF-44E3-9099-C40C66FF867C}">
                  <a14:compatExt spid="_x0000_s7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131</xdr:row>
          <xdr:rowOff>0</xdr:rowOff>
        </xdr:from>
        <xdr:to>
          <xdr:col>11</xdr:col>
          <xdr:colOff>571500</xdr:colOff>
          <xdr:row>132</xdr:row>
          <xdr:rowOff>0</xdr:rowOff>
        </xdr:to>
        <xdr:sp macro="" textlink="">
          <xdr:nvSpPr>
            <xdr:cNvPr id="7630" name="Group Box 462" hidden="1">
              <a:extLst>
                <a:ext uri="{63B3BB69-23CF-44E3-9099-C40C66FF867C}">
                  <a14:compatExt spid="_x0000_s7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132</xdr:row>
          <xdr:rowOff>0</xdr:rowOff>
        </xdr:from>
        <xdr:to>
          <xdr:col>11</xdr:col>
          <xdr:colOff>571500</xdr:colOff>
          <xdr:row>133</xdr:row>
          <xdr:rowOff>0</xdr:rowOff>
        </xdr:to>
        <xdr:sp macro="" textlink="">
          <xdr:nvSpPr>
            <xdr:cNvPr id="7631" name="Group Box 463" hidden="1">
              <a:extLst>
                <a:ext uri="{63B3BB69-23CF-44E3-9099-C40C66FF867C}">
                  <a14:compatExt spid="_x0000_s7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133</xdr:row>
          <xdr:rowOff>0</xdr:rowOff>
        </xdr:from>
        <xdr:to>
          <xdr:col>11</xdr:col>
          <xdr:colOff>571500</xdr:colOff>
          <xdr:row>134</xdr:row>
          <xdr:rowOff>0</xdr:rowOff>
        </xdr:to>
        <xdr:sp macro="" textlink="">
          <xdr:nvSpPr>
            <xdr:cNvPr id="7632" name="Group Box 464" hidden="1">
              <a:extLst>
                <a:ext uri="{63B3BB69-23CF-44E3-9099-C40C66FF867C}">
                  <a14:compatExt spid="_x0000_s7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134</xdr:row>
          <xdr:rowOff>0</xdr:rowOff>
        </xdr:from>
        <xdr:to>
          <xdr:col>11</xdr:col>
          <xdr:colOff>571500</xdr:colOff>
          <xdr:row>135</xdr:row>
          <xdr:rowOff>0</xdr:rowOff>
        </xdr:to>
        <xdr:sp macro="" textlink="">
          <xdr:nvSpPr>
            <xdr:cNvPr id="7633" name="Group Box 465" hidden="1">
              <a:extLst>
                <a:ext uri="{63B3BB69-23CF-44E3-9099-C40C66FF867C}">
                  <a14:compatExt spid="_x0000_s7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120</xdr:row>
          <xdr:rowOff>50800</xdr:rowOff>
        </xdr:from>
        <xdr:to>
          <xdr:col>8</xdr:col>
          <xdr:colOff>76200</xdr:colOff>
          <xdr:row>120</xdr:row>
          <xdr:rowOff>279400</xdr:rowOff>
        </xdr:to>
        <xdr:sp macro="" textlink="">
          <xdr:nvSpPr>
            <xdr:cNvPr id="7634" name="Option Button 466" hidden="1">
              <a:extLst>
                <a:ext uri="{63B3BB69-23CF-44E3-9099-C40C66FF867C}">
                  <a14:compatExt spid="_x0000_s76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825500</xdr:colOff>
          <xdr:row>120</xdr:row>
          <xdr:rowOff>12700</xdr:rowOff>
        </xdr:from>
        <xdr:to>
          <xdr:col>9</xdr:col>
          <xdr:colOff>1219200</xdr:colOff>
          <xdr:row>120</xdr:row>
          <xdr:rowOff>279400</xdr:rowOff>
        </xdr:to>
        <xdr:sp macro="" textlink="">
          <xdr:nvSpPr>
            <xdr:cNvPr id="7635" name="Option Button 467" hidden="1">
              <a:extLst>
                <a:ext uri="{63B3BB69-23CF-44E3-9099-C40C66FF867C}">
                  <a14:compatExt spid="_x0000_s76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121</xdr:row>
          <xdr:rowOff>38100</xdr:rowOff>
        </xdr:from>
        <xdr:to>
          <xdr:col>9</xdr:col>
          <xdr:colOff>292100</xdr:colOff>
          <xdr:row>121</xdr:row>
          <xdr:rowOff>317500</xdr:rowOff>
        </xdr:to>
        <xdr:sp macro="" textlink="">
          <xdr:nvSpPr>
            <xdr:cNvPr id="7636" name="Option Button 468" hidden="1">
              <a:extLst>
                <a:ext uri="{63B3BB69-23CF-44E3-9099-C40C66FF867C}">
                  <a14:compatExt spid="_x0000_s76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812800</xdr:colOff>
          <xdr:row>121</xdr:row>
          <xdr:rowOff>50800</xdr:rowOff>
        </xdr:from>
        <xdr:to>
          <xdr:col>11</xdr:col>
          <xdr:colOff>190500</xdr:colOff>
          <xdr:row>121</xdr:row>
          <xdr:rowOff>279400</xdr:rowOff>
        </xdr:to>
        <xdr:sp macro="" textlink="">
          <xdr:nvSpPr>
            <xdr:cNvPr id="7637" name="Option Button 469" hidden="1">
              <a:extLst>
                <a:ext uri="{63B3BB69-23CF-44E3-9099-C40C66FF867C}">
                  <a14:compatExt spid="_x0000_s76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122</xdr:row>
          <xdr:rowOff>50800</xdr:rowOff>
        </xdr:from>
        <xdr:to>
          <xdr:col>9</xdr:col>
          <xdr:colOff>292100</xdr:colOff>
          <xdr:row>122</xdr:row>
          <xdr:rowOff>304800</xdr:rowOff>
        </xdr:to>
        <xdr:sp macro="" textlink="">
          <xdr:nvSpPr>
            <xdr:cNvPr id="7638" name="Option Button 470" hidden="1">
              <a:extLst>
                <a:ext uri="{63B3BB69-23CF-44E3-9099-C40C66FF867C}">
                  <a14:compatExt spid="_x0000_s76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825500</xdr:colOff>
          <xdr:row>122</xdr:row>
          <xdr:rowOff>50800</xdr:rowOff>
        </xdr:from>
        <xdr:to>
          <xdr:col>11</xdr:col>
          <xdr:colOff>203200</xdr:colOff>
          <xdr:row>122</xdr:row>
          <xdr:rowOff>304800</xdr:rowOff>
        </xdr:to>
        <xdr:sp macro="" textlink="">
          <xdr:nvSpPr>
            <xdr:cNvPr id="7639" name="Option Button 471" hidden="1">
              <a:extLst>
                <a:ext uri="{63B3BB69-23CF-44E3-9099-C40C66FF867C}">
                  <a14:compatExt spid="_x0000_s76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123</xdr:row>
          <xdr:rowOff>50800</xdr:rowOff>
        </xdr:from>
        <xdr:to>
          <xdr:col>9</xdr:col>
          <xdr:colOff>292100</xdr:colOff>
          <xdr:row>123</xdr:row>
          <xdr:rowOff>279400</xdr:rowOff>
        </xdr:to>
        <xdr:sp macro="" textlink="">
          <xdr:nvSpPr>
            <xdr:cNvPr id="7640" name="Option Button 472" hidden="1">
              <a:extLst>
                <a:ext uri="{63B3BB69-23CF-44E3-9099-C40C66FF867C}">
                  <a14:compatExt spid="_x0000_s76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825500</xdr:colOff>
          <xdr:row>123</xdr:row>
          <xdr:rowOff>50800</xdr:rowOff>
        </xdr:from>
        <xdr:to>
          <xdr:col>11</xdr:col>
          <xdr:colOff>203200</xdr:colOff>
          <xdr:row>123</xdr:row>
          <xdr:rowOff>279400</xdr:rowOff>
        </xdr:to>
        <xdr:sp macro="" textlink="">
          <xdr:nvSpPr>
            <xdr:cNvPr id="7641" name="Option Button 473" hidden="1">
              <a:extLst>
                <a:ext uri="{63B3BB69-23CF-44E3-9099-C40C66FF867C}">
                  <a14:compatExt spid="_x0000_s76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1231900</xdr:colOff>
          <xdr:row>124</xdr:row>
          <xdr:rowOff>25400</xdr:rowOff>
        </xdr:from>
        <xdr:to>
          <xdr:col>9</xdr:col>
          <xdr:colOff>304800</xdr:colOff>
          <xdr:row>124</xdr:row>
          <xdr:rowOff>304800</xdr:rowOff>
        </xdr:to>
        <xdr:sp macro="" textlink="">
          <xdr:nvSpPr>
            <xdr:cNvPr id="7642" name="Option Button 474" hidden="1">
              <a:extLst>
                <a:ext uri="{63B3BB69-23CF-44E3-9099-C40C66FF867C}">
                  <a14:compatExt spid="_x0000_s76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825500</xdr:colOff>
          <xdr:row>124</xdr:row>
          <xdr:rowOff>50800</xdr:rowOff>
        </xdr:from>
        <xdr:to>
          <xdr:col>11</xdr:col>
          <xdr:colOff>203200</xdr:colOff>
          <xdr:row>124</xdr:row>
          <xdr:rowOff>279400</xdr:rowOff>
        </xdr:to>
        <xdr:sp macro="" textlink="">
          <xdr:nvSpPr>
            <xdr:cNvPr id="7643" name="Option Button 475" hidden="1">
              <a:extLst>
                <a:ext uri="{63B3BB69-23CF-44E3-9099-C40C66FF867C}">
                  <a14:compatExt spid="_x0000_s76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125</xdr:row>
          <xdr:rowOff>50800</xdr:rowOff>
        </xdr:from>
        <xdr:to>
          <xdr:col>9</xdr:col>
          <xdr:colOff>292100</xdr:colOff>
          <xdr:row>125</xdr:row>
          <xdr:rowOff>304800</xdr:rowOff>
        </xdr:to>
        <xdr:sp macro="" textlink="">
          <xdr:nvSpPr>
            <xdr:cNvPr id="7644" name="Option Button 476" hidden="1">
              <a:extLst>
                <a:ext uri="{63B3BB69-23CF-44E3-9099-C40C66FF867C}">
                  <a14:compatExt spid="_x0000_s76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825500</xdr:colOff>
          <xdr:row>125</xdr:row>
          <xdr:rowOff>50800</xdr:rowOff>
        </xdr:from>
        <xdr:to>
          <xdr:col>11</xdr:col>
          <xdr:colOff>203200</xdr:colOff>
          <xdr:row>125</xdr:row>
          <xdr:rowOff>279400</xdr:rowOff>
        </xdr:to>
        <xdr:sp macro="" textlink="">
          <xdr:nvSpPr>
            <xdr:cNvPr id="7645" name="Option Button 477" hidden="1">
              <a:extLst>
                <a:ext uri="{63B3BB69-23CF-44E3-9099-C40C66FF867C}">
                  <a14:compatExt spid="_x0000_s76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126</xdr:row>
          <xdr:rowOff>50800</xdr:rowOff>
        </xdr:from>
        <xdr:to>
          <xdr:col>9</xdr:col>
          <xdr:colOff>292100</xdr:colOff>
          <xdr:row>126</xdr:row>
          <xdr:rowOff>292100</xdr:rowOff>
        </xdr:to>
        <xdr:sp macro="" textlink="">
          <xdr:nvSpPr>
            <xdr:cNvPr id="7646" name="Option Button 478" hidden="1">
              <a:extLst>
                <a:ext uri="{63B3BB69-23CF-44E3-9099-C40C66FF867C}">
                  <a14:compatExt spid="_x0000_s76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825500</xdr:colOff>
          <xdr:row>126</xdr:row>
          <xdr:rowOff>50800</xdr:rowOff>
        </xdr:from>
        <xdr:to>
          <xdr:col>11</xdr:col>
          <xdr:colOff>203200</xdr:colOff>
          <xdr:row>126</xdr:row>
          <xdr:rowOff>304800</xdr:rowOff>
        </xdr:to>
        <xdr:sp macro="" textlink="">
          <xdr:nvSpPr>
            <xdr:cNvPr id="7648" name="Option Button 480" hidden="1">
              <a:extLst>
                <a:ext uri="{63B3BB69-23CF-44E3-9099-C40C66FF867C}">
                  <a14:compatExt spid="_x0000_s7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127</xdr:row>
          <xdr:rowOff>38100</xdr:rowOff>
        </xdr:from>
        <xdr:to>
          <xdr:col>9</xdr:col>
          <xdr:colOff>292100</xdr:colOff>
          <xdr:row>127</xdr:row>
          <xdr:rowOff>304800</xdr:rowOff>
        </xdr:to>
        <xdr:sp macro="" textlink="">
          <xdr:nvSpPr>
            <xdr:cNvPr id="7649" name="Option Button 481" hidden="1">
              <a:extLst>
                <a:ext uri="{63B3BB69-23CF-44E3-9099-C40C66FF867C}">
                  <a14:compatExt spid="_x0000_s7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825500</xdr:colOff>
          <xdr:row>127</xdr:row>
          <xdr:rowOff>50800</xdr:rowOff>
        </xdr:from>
        <xdr:to>
          <xdr:col>11</xdr:col>
          <xdr:colOff>203200</xdr:colOff>
          <xdr:row>127</xdr:row>
          <xdr:rowOff>279400</xdr:rowOff>
        </xdr:to>
        <xdr:sp macro="" textlink="">
          <xdr:nvSpPr>
            <xdr:cNvPr id="7650" name="Option Button 482" hidden="1">
              <a:extLst>
                <a:ext uri="{63B3BB69-23CF-44E3-9099-C40C66FF867C}">
                  <a14:compatExt spid="_x0000_s76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128</xdr:row>
          <xdr:rowOff>50800</xdr:rowOff>
        </xdr:from>
        <xdr:to>
          <xdr:col>9</xdr:col>
          <xdr:colOff>292100</xdr:colOff>
          <xdr:row>128</xdr:row>
          <xdr:rowOff>279400</xdr:rowOff>
        </xdr:to>
        <xdr:sp macro="" textlink="">
          <xdr:nvSpPr>
            <xdr:cNvPr id="7651" name="Option Button 483" hidden="1">
              <a:extLst>
                <a:ext uri="{63B3BB69-23CF-44E3-9099-C40C66FF867C}">
                  <a14:compatExt spid="_x0000_s76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812800</xdr:colOff>
          <xdr:row>128</xdr:row>
          <xdr:rowOff>50800</xdr:rowOff>
        </xdr:from>
        <xdr:to>
          <xdr:col>11</xdr:col>
          <xdr:colOff>190500</xdr:colOff>
          <xdr:row>128</xdr:row>
          <xdr:rowOff>279400</xdr:rowOff>
        </xdr:to>
        <xdr:sp macro="" textlink="">
          <xdr:nvSpPr>
            <xdr:cNvPr id="7652" name="Option Button 484" hidden="1">
              <a:extLst>
                <a:ext uri="{63B3BB69-23CF-44E3-9099-C40C66FF867C}">
                  <a14:compatExt spid="_x0000_s76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129</xdr:row>
          <xdr:rowOff>50800</xdr:rowOff>
        </xdr:from>
        <xdr:to>
          <xdr:col>9</xdr:col>
          <xdr:colOff>292100</xdr:colOff>
          <xdr:row>129</xdr:row>
          <xdr:rowOff>292100</xdr:rowOff>
        </xdr:to>
        <xdr:sp macro="" textlink="">
          <xdr:nvSpPr>
            <xdr:cNvPr id="7653" name="Option Button 485" hidden="1">
              <a:extLst>
                <a:ext uri="{63B3BB69-23CF-44E3-9099-C40C66FF867C}">
                  <a14:compatExt spid="_x0000_s76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812800</xdr:colOff>
          <xdr:row>129</xdr:row>
          <xdr:rowOff>50800</xdr:rowOff>
        </xdr:from>
        <xdr:to>
          <xdr:col>11</xdr:col>
          <xdr:colOff>190500</xdr:colOff>
          <xdr:row>129</xdr:row>
          <xdr:rowOff>279400</xdr:rowOff>
        </xdr:to>
        <xdr:sp macro="" textlink="">
          <xdr:nvSpPr>
            <xdr:cNvPr id="7654" name="Option Button 486" hidden="1">
              <a:extLst>
                <a:ext uri="{63B3BB69-23CF-44E3-9099-C40C66FF867C}">
                  <a14:compatExt spid="_x0000_s76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1231900</xdr:colOff>
          <xdr:row>130</xdr:row>
          <xdr:rowOff>50800</xdr:rowOff>
        </xdr:from>
        <xdr:to>
          <xdr:col>9</xdr:col>
          <xdr:colOff>304800</xdr:colOff>
          <xdr:row>130</xdr:row>
          <xdr:rowOff>279400</xdr:rowOff>
        </xdr:to>
        <xdr:sp macro="" textlink="">
          <xdr:nvSpPr>
            <xdr:cNvPr id="7655" name="Option Button 487" hidden="1">
              <a:extLst>
                <a:ext uri="{63B3BB69-23CF-44E3-9099-C40C66FF867C}">
                  <a14:compatExt spid="_x0000_s76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825500</xdr:colOff>
          <xdr:row>130</xdr:row>
          <xdr:rowOff>50800</xdr:rowOff>
        </xdr:from>
        <xdr:to>
          <xdr:col>11</xdr:col>
          <xdr:colOff>203200</xdr:colOff>
          <xdr:row>130</xdr:row>
          <xdr:rowOff>279400</xdr:rowOff>
        </xdr:to>
        <xdr:sp macro="" textlink="">
          <xdr:nvSpPr>
            <xdr:cNvPr id="7656" name="Option Button 488" hidden="1">
              <a:extLst>
                <a:ext uri="{63B3BB69-23CF-44E3-9099-C40C66FF867C}">
                  <a14:compatExt spid="_x0000_s76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1231900</xdr:colOff>
          <xdr:row>131</xdr:row>
          <xdr:rowOff>50800</xdr:rowOff>
        </xdr:from>
        <xdr:to>
          <xdr:col>9</xdr:col>
          <xdr:colOff>304800</xdr:colOff>
          <xdr:row>131</xdr:row>
          <xdr:rowOff>304800</xdr:rowOff>
        </xdr:to>
        <xdr:sp macro="" textlink="">
          <xdr:nvSpPr>
            <xdr:cNvPr id="7657" name="Option Button 489" hidden="1">
              <a:extLst>
                <a:ext uri="{63B3BB69-23CF-44E3-9099-C40C66FF867C}">
                  <a14:compatExt spid="_x0000_s76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825500</xdr:colOff>
          <xdr:row>131</xdr:row>
          <xdr:rowOff>50800</xdr:rowOff>
        </xdr:from>
        <xdr:to>
          <xdr:col>11</xdr:col>
          <xdr:colOff>203200</xdr:colOff>
          <xdr:row>131</xdr:row>
          <xdr:rowOff>279400</xdr:rowOff>
        </xdr:to>
        <xdr:sp macro="" textlink="">
          <xdr:nvSpPr>
            <xdr:cNvPr id="7658" name="Option Button 490" hidden="1">
              <a:extLst>
                <a:ext uri="{63B3BB69-23CF-44E3-9099-C40C66FF867C}">
                  <a14:compatExt spid="_x0000_s76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132</xdr:row>
          <xdr:rowOff>63500</xdr:rowOff>
        </xdr:from>
        <xdr:to>
          <xdr:col>9</xdr:col>
          <xdr:colOff>292100</xdr:colOff>
          <xdr:row>132</xdr:row>
          <xdr:rowOff>304800</xdr:rowOff>
        </xdr:to>
        <xdr:sp macro="" textlink="">
          <xdr:nvSpPr>
            <xdr:cNvPr id="7659" name="Option Button 491" hidden="1">
              <a:extLst>
                <a:ext uri="{63B3BB69-23CF-44E3-9099-C40C66FF867C}">
                  <a14:compatExt spid="_x0000_s76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825500</xdr:colOff>
          <xdr:row>132</xdr:row>
          <xdr:rowOff>50800</xdr:rowOff>
        </xdr:from>
        <xdr:to>
          <xdr:col>11</xdr:col>
          <xdr:colOff>203200</xdr:colOff>
          <xdr:row>132</xdr:row>
          <xdr:rowOff>279400</xdr:rowOff>
        </xdr:to>
        <xdr:sp macro="" textlink="">
          <xdr:nvSpPr>
            <xdr:cNvPr id="7660" name="Option Button 492" hidden="1">
              <a:extLst>
                <a:ext uri="{63B3BB69-23CF-44E3-9099-C40C66FF867C}">
                  <a14:compatExt spid="_x0000_s76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133</xdr:row>
          <xdr:rowOff>50800</xdr:rowOff>
        </xdr:from>
        <xdr:to>
          <xdr:col>9</xdr:col>
          <xdr:colOff>292100</xdr:colOff>
          <xdr:row>133</xdr:row>
          <xdr:rowOff>279400</xdr:rowOff>
        </xdr:to>
        <xdr:sp macro="" textlink="">
          <xdr:nvSpPr>
            <xdr:cNvPr id="7661" name="Option Button 493" hidden="1">
              <a:extLst>
                <a:ext uri="{63B3BB69-23CF-44E3-9099-C40C66FF867C}">
                  <a14:compatExt spid="_x0000_s76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825500</xdr:colOff>
          <xdr:row>133</xdr:row>
          <xdr:rowOff>50800</xdr:rowOff>
        </xdr:from>
        <xdr:to>
          <xdr:col>11</xdr:col>
          <xdr:colOff>203200</xdr:colOff>
          <xdr:row>133</xdr:row>
          <xdr:rowOff>279400</xdr:rowOff>
        </xdr:to>
        <xdr:sp macro="" textlink="">
          <xdr:nvSpPr>
            <xdr:cNvPr id="7662" name="Option Button 494" hidden="1">
              <a:extLst>
                <a:ext uri="{63B3BB69-23CF-44E3-9099-C40C66FF867C}">
                  <a14:compatExt spid="_x0000_s76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134</xdr:row>
          <xdr:rowOff>50800</xdr:rowOff>
        </xdr:from>
        <xdr:to>
          <xdr:col>8</xdr:col>
          <xdr:colOff>63500</xdr:colOff>
          <xdr:row>134</xdr:row>
          <xdr:rowOff>304800</xdr:rowOff>
        </xdr:to>
        <xdr:sp macro="" textlink="">
          <xdr:nvSpPr>
            <xdr:cNvPr id="7663" name="Option Button 495" hidden="1">
              <a:extLst>
                <a:ext uri="{63B3BB69-23CF-44E3-9099-C40C66FF867C}">
                  <a14:compatExt spid="_x0000_s76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812800</xdr:colOff>
          <xdr:row>134</xdr:row>
          <xdr:rowOff>50800</xdr:rowOff>
        </xdr:from>
        <xdr:to>
          <xdr:col>11</xdr:col>
          <xdr:colOff>190500</xdr:colOff>
          <xdr:row>134</xdr:row>
          <xdr:rowOff>279400</xdr:rowOff>
        </xdr:to>
        <xdr:sp macro="" textlink="">
          <xdr:nvSpPr>
            <xdr:cNvPr id="7664" name="Option Button 496" hidden="1">
              <a:extLst>
                <a:ext uri="{63B3BB69-23CF-44E3-9099-C40C66FF867C}">
                  <a14:compatExt spid="_x0000_s76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2311400</xdr:colOff>
          <xdr:row>119</xdr:row>
          <xdr:rowOff>38100</xdr:rowOff>
        </xdr:from>
        <xdr:to>
          <xdr:col>4</xdr:col>
          <xdr:colOff>76200</xdr:colOff>
          <xdr:row>119</xdr:row>
          <xdr:rowOff>304800</xdr:rowOff>
        </xdr:to>
        <xdr:sp macro="" textlink="">
          <xdr:nvSpPr>
            <xdr:cNvPr id="7456" name="Option Button 288" hidden="1">
              <a:extLst>
                <a:ext uri="{63B3BB69-23CF-44E3-9099-C40C66FF867C}">
                  <a14:compatExt spid="_x0000_s74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119</xdr:row>
          <xdr:rowOff>50800</xdr:rowOff>
        </xdr:from>
        <xdr:to>
          <xdr:col>6</xdr:col>
          <xdr:colOff>101600</xdr:colOff>
          <xdr:row>119</xdr:row>
          <xdr:rowOff>279400</xdr:rowOff>
        </xdr:to>
        <xdr:sp macro="" textlink="">
          <xdr:nvSpPr>
            <xdr:cNvPr id="7457" name="Option Button 289" hidden="1">
              <a:extLst>
                <a:ext uri="{63B3BB69-23CF-44E3-9099-C40C66FF867C}">
                  <a14:compatExt spid="_x0000_s74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2120900</xdr:colOff>
          <xdr:row>119</xdr:row>
          <xdr:rowOff>0</xdr:rowOff>
        </xdr:from>
        <xdr:to>
          <xdr:col>7</xdr:col>
          <xdr:colOff>952500</xdr:colOff>
          <xdr:row>120</xdr:row>
          <xdr:rowOff>0</xdr:rowOff>
        </xdr:to>
        <xdr:sp macro="" textlink="">
          <xdr:nvSpPr>
            <xdr:cNvPr id="7609" name="Group Box 441" hidden="1">
              <a:extLst>
                <a:ext uri="{63B3BB69-23CF-44E3-9099-C40C66FF867C}">
                  <a14:compatExt spid="_x0000_s7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119</xdr:row>
          <xdr:rowOff>50800</xdr:rowOff>
        </xdr:from>
        <xdr:to>
          <xdr:col>8</xdr:col>
          <xdr:colOff>152400</xdr:colOff>
          <xdr:row>119</xdr:row>
          <xdr:rowOff>279400</xdr:rowOff>
        </xdr:to>
        <xdr:sp macro="" textlink="">
          <xdr:nvSpPr>
            <xdr:cNvPr id="7611" name="Option Button 443" hidden="1">
              <a:extLst>
                <a:ext uri="{63B3BB69-23CF-44E3-9099-C40C66FF867C}">
                  <a14:compatExt spid="_x0000_s7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119</xdr:row>
          <xdr:rowOff>0</xdr:rowOff>
        </xdr:from>
        <xdr:to>
          <xdr:col>11</xdr:col>
          <xdr:colOff>571500</xdr:colOff>
          <xdr:row>120</xdr:row>
          <xdr:rowOff>0</xdr:rowOff>
        </xdr:to>
        <xdr:sp macro="" textlink="">
          <xdr:nvSpPr>
            <xdr:cNvPr id="7610" name="Group Box 442" hidden="1">
              <a:extLst>
                <a:ext uri="{63B3BB69-23CF-44E3-9099-C40C66FF867C}">
                  <a14:compatExt spid="_x0000_s7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825500</xdr:colOff>
          <xdr:row>119</xdr:row>
          <xdr:rowOff>25400</xdr:rowOff>
        </xdr:from>
        <xdr:to>
          <xdr:col>9</xdr:col>
          <xdr:colOff>1295400</xdr:colOff>
          <xdr:row>119</xdr:row>
          <xdr:rowOff>292100</xdr:rowOff>
        </xdr:to>
        <xdr:sp macro="" textlink="">
          <xdr:nvSpPr>
            <xdr:cNvPr id="7612" name="Option Button 444" hidden="1">
              <a:extLst>
                <a:ext uri="{63B3BB69-23CF-44E3-9099-C40C66FF867C}">
                  <a14:compatExt spid="_x0000_s7612"/>
                </a:ext>
              </a:extLst>
            </xdr:cNvPr>
            <xdr:cNvSpPr/>
          </xdr:nvSpPr>
          <xdr:spPr>
            <a:xfrm>
              <a:off x="0" y="0"/>
              <a:ext cx="0" cy="0"/>
            </a:xfrm>
            <a:prstGeom prst="rect">
              <a:avLst/>
            </a:prstGeom>
          </xdr:spPr>
        </xdr:sp>
        <xdr:clientData/>
      </xdr:twoCellAnchor>
    </mc:Choice>
    <mc:Fallback/>
  </mc:AlternateContent>
  <xdr:twoCellAnchor>
    <xdr:from>
      <xdr:col>2</xdr:col>
      <xdr:colOff>50800</xdr:colOff>
      <xdr:row>100</xdr:row>
      <xdr:rowOff>38100</xdr:rowOff>
    </xdr:from>
    <xdr:to>
      <xdr:col>11</xdr:col>
      <xdr:colOff>520700</xdr:colOff>
      <xdr:row>115</xdr:row>
      <xdr:rowOff>279400</xdr:rowOff>
    </xdr:to>
    <xdr:graphicFrame macro="">
      <xdr:nvGraphicFramePr>
        <xdr:cNvPr id="20" name="Diagram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6.xml"/><Relationship Id="rId14" Type="http://schemas.openxmlformats.org/officeDocument/2006/relationships/ctrlProp" Target="../ctrlProps/ctrlProp17.xml"/><Relationship Id="rId15" Type="http://schemas.openxmlformats.org/officeDocument/2006/relationships/ctrlProp" Target="../ctrlProps/ctrlProp18.xml"/><Relationship Id="rId16" Type="http://schemas.openxmlformats.org/officeDocument/2006/relationships/ctrlProp" Target="../ctrlProps/ctrlProp19.xml"/><Relationship Id="rId17" Type="http://schemas.openxmlformats.org/officeDocument/2006/relationships/ctrlProp" Target="../ctrlProps/ctrlProp20.xml"/><Relationship Id="rId18" Type="http://schemas.openxmlformats.org/officeDocument/2006/relationships/ctrlProp" Target="../ctrlProps/ctrlProp21.xml"/><Relationship Id="rId19" Type="http://schemas.openxmlformats.org/officeDocument/2006/relationships/ctrlProp" Target="../ctrlProps/ctrlProp22.xml"/><Relationship Id="rId50" Type="http://schemas.openxmlformats.org/officeDocument/2006/relationships/ctrlProp" Target="../ctrlProps/ctrlProp53.xml"/><Relationship Id="rId51" Type="http://schemas.openxmlformats.org/officeDocument/2006/relationships/ctrlProp" Target="../ctrlProps/ctrlProp54.xml"/><Relationship Id="rId52" Type="http://schemas.openxmlformats.org/officeDocument/2006/relationships/ctrlProp" Target="../ctrlProps/ctrlProp55.xml"/><Relationship Id="rId53" Type="http://schemas.openxmlformats.org/officeDocument/2006/relationships/ctrlProp" Target="../ctrlProps/ctrlProp56.xml"/><Relationship Id="rId54" Type="http://schemas.openxmlformats.org/officeDocument/2006/relationships/ctrlProp" Target="../ctrlProps/ctrlProp57.xml"/><Relationship Id="rId55" Type="http://schemas.openxmlformats.org/officeDocument/2006/relationships/ctrlProp" Target="../ctrlProps/ctrlProp58.xml"/><Relationship Id="rId56" Type="http://schemas.openxmlformats.org/officeDocument/2006/relationships/ctrlProp" Target="../ctrlProps/ctrlProp59.xml"/><Relationship Id="rId57" Type="http://schemas.openxmlformats.org/officeDocument/2006/relationships/ctrlProp" Target="../ctrlProps/ctrlProp60.xml"/><Relationship Id="rId58" Type="http://schemas.openxmlformats.org/officeDocument/2006/relationships/ctrlProp" Target="../ctrlProps/ctrlProp61.xml"/><Relationship Id="rId59" Type="http://schemas.openxmlformats.org/officeDocument/2006/relationships/ctrlProp" Target="../ctrlProps/ctrlProp62.xml"/><Relationship Id="rId40" Type="http://schemas.openxmlformats.org/officeDocument/2006/relationships/ctrlProp" Target="../ctrlProps/ctrlProp43.xml"/><Relationship Id="rId41" Type="http://schemas.openxmlformats.org/officeDocument/2006/relationships/ctrlProp" Target="../ctrlProps/ctrlProp44.xml"/><Relationship Id="rId42" Type="http://schemas.openxmlformats.org/officeDocument/2006/relationships/ctrlProp" Target="../ctrlProps/ctrlProp45.xml"/><Relationship Id="rId43" Type="http://schemas.openxmlformats.org/officeDocument/2006/relationships/ctrlProp" Target="../ctrlProps/ctrlProp46.xml"/><Relationship Id="rId44" Type="http://schemas.openxmlformats.org/officeDocument/2006/relationships/ctrlProp" Target="../ctrlProps/ctrlProp47.xml"/><Relationship Id="rId45" Type="http://schemas.openxmlformats.org/officeDocument/2006/relationships/ctrlProp" Target="../ctrlProps/ctrlProp48.xml"/><Relationship Id="rId46" Type="http://schemas.openxmlformats.org/officeDocument/2006/relationships/ctrlProp" Target="../ctrlProps/ctrlProp49.xml"/><Relationship Id="rId47" Type="http://schemas.openxmlformats.org/officeDocument/2006/relationships/ctrlProp" Target="../ctrlProps/ctrlProp50.xml"/><Relationship Id="rId48" Type="http://schemas.openxmlformats.org/officeDocument/2006/relationships/ctrlProp" Target="../ctrlProps/ctrlProp51.xml"/><Relationship Id="rId49" Type="http://schemas.openxmlformats.org/officeDocument/2006/relationships/ctrlProp" Target="../ctrlProps/ctrlProp52.xml"/><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trlProp" Target="../ctrlProps/ctrlProp6.xml"/><Relationship Id="rId4" Type="http://schemas.openxmlformats.org/officeDocument/2006/relationships/ctrlProp" Target="../ctrlProps/ctrlProp7.xml"/><Relationship Id="rId5" Type="http://schemas.openxmlformats.org/officeDocument/2006/relationships/ctrlProp" Target="../ctrlProps/ctrlProp8.xml"/><Relationship Id="rId6" Type="http://schemas.openxmlformats.org/officeDocument/2006/relationships/ctrlProp" Target="../ctrlProps/ctrlProp9.xml"/><Relationship Id="rId7" Type="http://schemas.openxmlformats.org/officeDocument/2006/relationships/ctrlProp" Target="../ctrlProps/ctrlProp10.xml"/><Relationship Id="rId8" Type="http://schemas.openxmlformats.org/officeDocument/2006/relationships/ctrlProp" Target="../ctrlProps/ctrlProp11.xml"/><Relationship Id="rId9" Type="http://schemas.openxmlformats.org/officeDocument/2006/relationships/ctrlProp" Target="../ctrlProps/ctrlProp12.xml"/><Relationship Id="rId30" Type="http://schemas.openxmlformats.org/officeDocument/2006/relationships/ctrlProp" Target="../ctrlProps/ctrlProp33.xml"/><Relationship Id="rId31" Type="http://schemas.openxmlformats.org/officeDocument/2006/relationships/ctrlProp" Target="../ctrlProps/ctrlProp34.xml"/><Relationship Id="rId32" Type="http://schemas.openxmlformats.org/officeDocument/2006/relationships/ctrlProp" Target="../ctrlProps/ctrlProp35.xml"/><Relationship Id="rId33" Type="http://schemas.openxmlformats.org/officeDocument/2006/relationships/ctrlProp" Target="../ctrlProps/ctrlProp36.xml"/><Relationship Id="rId34" Type="http://schemas.openxmlformats.org/officeDocument/2006/relationships/ctrlProp" Target="../ctrlProps/ctrlProp37.xml"/><Relationship Id="rId35" Type="http://schemas.openxmlformats.org/officeDocument/2006/relationships/ctrlProp" Target="../ctrlProps/ctrlProp38.xml"/><Relationship Id="rId36" Type="http://schemas.openxmlformats.org/officeDocument/2006/relationships/ctrlProp" Target="../ctrlProps/ctrlProp39.xml"/><Relationship Id="rId37" Type="http://schemas.openxmlformats.org/officeDocument/2006/relationships/ctrlProp" Target="../ctrlProps/ctrlProp40.xml"/><Relationship Id="rId38" Type="http://schemas.openxmlformats.org/officeDocument/2006/relationships/ctrlProp" Target="../ctrlProps/ctrlProp41.xml"/><Relationship Id="rId39" Type="http://schemas.openxmlformats.org/officeDocument/2006/relationships/ctrlProp" Target="../ctrlProps/ctrlProp42.xml"/><Relationship Id="rId20" Type="http://schemas.openxmlformats.org/officeDocument/2006/relationships/ctrlProp" Target="../ctrlProps/ctrlProp23.xml"/><Relationship Id="rId21" Type="http://schemas.openxmlformats.org/officeDocument/2006/relationships/ctrlProp" Target="../ctrlProps/ctrlProp24.xml"/><Relationship Id="rId22" Type="http://schemas.openxmlformats.org/officeDocument/2006/relationships/ctrlProp" Target="../ctrlProps/ctrlProp25.xml"/><Relationship Id="rId23" Type="http://schemas.openxmlformats.org/officeDocument/2006/relationships/ctrlProp" Target="../ctrlProps/ctrlProp26.xml"/><Relationship Id="rId24" Type="http://schemas.openxmlformats.org/officeDocument/2006/relationships/ctrlProp" Target="../ctrlProps/ctrlProp27.xml"/><Relationship Id="rId25" Type="http://schemas.openxmlformats.org/officeDocument/2006/relationships/ctrlProp" Target="../ctrlProps/ctrlProp28.xml"/><Relationship Id="rId26" Type="http://schemas.openxmlformats.org/officeDocument/2006/relationships/ctrlProp" Target="../ctrlProps/ctrlProp29.xml"/><Relationship Id="rId27" Type="http://schemas.openxmlformats.org/officeDocument/2006/relationships/ctrlProp" Target="../ctrlProps/ctrlProp30.xml"/><Relationship Id="rId28" Type="http://schemas.openxmlformats.org/officeDocument/2006/relationships/ctrlProp" Target="../ctrlProps/ctrlProp31.xml"/><Relationship Id="rId29" Type="http://schemas.openxmlformats.org/officeDocument/2006/relationships/ctrlProp" Target="../ctrlProps/ctrlProp32.xml"/><Relationship Id="rId10" Type="http://schemas.openxmlformats.org/officeDocument/2006/relationships/ctrlProp" Target="../ctrlProps/ctrlProp13.xml"/><Relationship Id="rId11" Type="http://schemas.openxmlformats.org/officeDocument/2006/relationships/ctrlProp" Target="../ctrlProps/ctrlProp14.xml"/><Relationship Id="rId12"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20" Type="http://schemas.openxmlformats.org/officeDocument/2006/relationships/ctrlProp" Target="../ctrlProps/ctrlProp80.xml"/><Relationship Id="rId21" Type="http://schemas.openxmlformats.org/officeDocument/2006/relationships/ctrlProp" Target="../ctrlProps/ctrlProp81.xml"/><Relationship Id="rId22" Type="http://schemas.openxmlformats.org/officeDocument/2006/relationships/ctrlProp" Target="../ctrlProps/ctrlProp82.xml"/><Relationship Id="rId23" Type="http://schemas.openxmlformats.org/officeDocument/2006/relationships/ctrlProp" Target="../ctrlProps/ctrlProp83.xml"/><Relationship Id="rId24" Type="http://schemas.openxmlformats.org/officeDocument/2006/relationships/ctrlProp" Target="../ctrlProps/ctrlProp84.xml"/><Relationship Id="rId25" Type="http://schemas.openxmlformats.org/officeDocument/2006/relationships/ctrlProp" Target="../ctrlProps/ctrlProp85.xml"/><Relationship Id="rId26" Type="http://schemas.openxmlformats.org/officeDocument/2006/relationships/ctrlProp" Target="../ctrlProps/ctrlProp86.xml"/><Relationship Id="rId27" Type="http://schemas.openxmlformats.org/officeDocument/2006/relationships/ctrlProp" Target="../ctrlProps/ctrlProp87.xml"/><Relationship Id="rId28" Type="http://schemas.openxmlformats.org/officeDocument/2006/relationships/ctrlProp" Target="../ctrlProps/ctrlProp88.xml"/><Relationship Id="rId29" Type="http://schemas.openxmlformats.org/officeDocument/2006/relationships/ctrlProp" Target="../ctrlProps/ctrlProp89.xml"/><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trlProp" Target="../ctrlProps/ctrlProp63.xml"/><Relationship Id="rId4" Type="http://schemas.openxmlformats.org/officeDocument/2006/relationships/ctrlProp" Target="../ctrlProps/ctrlProp64.xml"/><Relationship Id="rId5" Type="http://schemas.openxmlformats.org/officeDocument/2006/relationships/ctrlProp" Target="../ctrlProps/ctrlProp65.xml"/><Relationship Id="rId30" Type="http://schemas.openxmlformats.org/officeDocument/2006/relationships/ctrlProp" Target="../ctrlProps/ctrlProp90.xml"/><Relationship Id="rId31" Type="http://schemas.openxmlformats.org/officeDocument/2006/relationships/ctrlProp" Target="../ctrlProps/ctrlProp91.xml"/><Relationship Id="rId32" Type="http://schemas.openxmlformats.org/officeDocument/2006/relationships/ctrlProp" Target="../ctrlProps/ctrlProp92.xml"/><Relationship Id="rId9" Type="http://schemas.openxmlformats.org/officeDocument/2006/relationships/ctrlProp" Target="../ctrlProps/ctrlProp69.xml"/><Relationship Id="rId6" Type="http://schemas.openxmlformats.org/officeDocument/2006/relationships/ctrlProp" Target="../ctrlProps/ctrlProp66.xml"/><Relationship Id="rId7" Type="http://schemas.openxmlformats.org/officeDocument/2006/relationships/ctrlProp" Target="../ctrlProps/ctrlProp67.xml"/><Relationship Id="rId8" Type="http://schemas.openxmlformats.org/officeDocument/2006/relationships/ctrlProp" Target="../ctrlProps/ctrlProp68.xml"/><Relationship Id="rId33" Type="http://schemas.openxmlformats.org/officeDocument/2006/relationships/ctrlProp" Target="../ctrlProps/ctrlProp93.xml"/><Relationship Id="rId34" Type="http://schemas.openxmlformats.org/officeDocument/2006/relationships/ctrlProp" Target="../ctrlProps/ctrlProp94.xml"/><Relationship Id="rId35" Type="http://schemas.openxmlformats.org/officeDocument/2006/relationships/ctrlProp" Target="../ctrlProps/ctrlProp95.xml"/><Relationship Id="rId36" Type="http://schemas.openxmlformats.org/officeDocument/2006/relationships/ctrlProp" Target="../ctrlProps/ctrlProp96.xml"/><Relationship Id="rId10" Type="http://schemas.openxmlformats.org/officeDocument/2006/relationships/ctrlProp" Target="../ctrlProps/ctrlProp70.xml"/><Relationship Id="rId11" Type="http://schemas.openxmlformats.org/officeDocument/2006/relationships/ctrlProp" Target="../ctrlProps/ctrlProp71.xml"/><Relationship Id="rId12" Type="http://schemas.openxmlformats.org/officeDocument/2006/relationships/ctrlProp" Target="../ctrlProps/ctrlProp72.xml"/><Relationship Id="rId13" Type="http://schemas.openxmlformats.org/officeDocument/2006/relationships/ctrlProp" Target="../ctrlProps/ctrlProp73.xml"/><Relationship Id="rId14" Type="http://schemas.openxmlformats.org/officeDocument/2006/relationships/ctrlProp" Target="../ctrlProps/ctrlProp74.xml"/><Relationship Id="rId15" Type="http://schemas.openxmlformats.org/officeDocument/2006/relationships/ctrlProp" Target="../ctrlProps/ctrlProp75.xml"/><Relationship Id="rId16" Type="http://schemas.openxmlformats.org/officeDocument/2006/relationships/ctrlProp" Target="../ctrlProps/ctrlProp76.xml"/><Relationship Id="rId17" Type="http://schemas.openxmlformats.org/officeDocument/2006/relationships/ctrlProp" Target="../ctrlProps/ctrlProp77.xml"/><Relationship Id="rId18" Type="http://schemas.openxmlformats.org/officeDocument/2006/relationships/ctrlProp" Target="../ctrlProps/ctrlProp78.xml"/><Relationship Id="rId19" Type="http://schemas.openxmlformats.org/officeDocument/2006/relationships/ctrlProp" Target="../ctrlProps/ctrlProp79.xml"/><Relationship Id="rId37" Type="http://schemas.openxmlformats.org/officeDocument/2006/relationships/ctrlProp" Target="../ctrlProps/ctrlProp97.xml"/><Relationship Id="rId38" Type="http://schemas.openxmlformats.org/officeDocument/2006/relationships/ctrlProp" Target="../ctrlProps/ctrlProp98.xml"/><Relationship Id="rId39" Type="http://schemas.openxmlformats.org/officeDocument/2006/relationships/ctrlProp" Target="../ctrlProps/ctrlProp99.xml"/><Relationship Id="rId40" Type="http://schemas.openxmlformats.org/officeDocument/2006/relationships/ctrlProp" Target="../ctrlProps/ctrlProp100.xml"/><Relationship Id="rId41" Type="http://schemas.openxmlformats.org/officeDocument/2006/relationships/ctrlProp" Target="../ctrlProps/ctrlProp101.xml"/><Relationship Id="rId42" Type="http://schemas.openxmlformats.org/officeDocument/2006/relationships/ctrlProp" Target="../ctrlProps/ctrlProp102.xml"/><Relationship Id="rId43" Type="http://schemas.openxmlformats.org/officeDocument/2006/relationships/ctrlProp" Target="../ctrlProps/ctrlProp103.xml"/></Relationships>
</file>

<file path=xl/worksheets/_rels/sheet5.xml.rels><?xml version="1.0" encoding="UTF-8" standalone="yes"?>
<Relationships xmlns="http://schemas.openxmlformats.org/package/2006/relationships"><Relationship Id="rId101" Type="http://schemas.openxmlformats.org/officeDocument/2006/relationships/ctrlProp" Target="../ctrlProps/ctrlProp202.xml"/><Relationship Id="rId102" Type="http://schemas.openxmlformats.org/officeDocument/2006/relationships/ctrlProp" Target="../ctrlProps/ctrlProp203.xml"/><Relationship Id="rId103" Type="http://schemas.openxmlformats.org/officeDocument/2006/relationships/ctrlProp" Target="../ctrlProps/ctrlProp204.xml"/><Relationship Id="rId104" Type="http://schemas.openxmlformats.org/officeDocument/2006/relationships/ctrlProp" Target="../ctrlProps/ctrlProp205.xml"/><Relationship Id="rId105" Type="http://schemas.openxmlformats.org/officeDocument/2006/relationships/ctrlProp" Target="../ctrlProps/ctrlProp206.xml"/><Relationship Id="rId106" Type="http://schemas.openxmlformats.org/officeDocument/2006/relationships/ctrlProp" Target="../ctrlProps/ctrlProp207.xml"/><Relationship Id="rId107" Type="http://schemas.openxmlformats.org/officeDocument/2006/relationships/ctrlProp" Target="../ctrlProps/ctrlProp208.xml"/><Relationship Id="rId1" Type="http://schemas.openxmlformats.org/officeDocument/2006/relationships/drawing" Target="../drawings/drawing4.xml"/><Relationship Id="rId2" Type="http://schemas.openxmlformats.org/officeDocument/2006/relationships/vmlDrawing" Target="../drawings/vmlDrawing4.vml"/><Relationship Id="rId3" Type="http://schemas.openxmlformats.org/officeDocument/2006/relationships/ctrlProp" Target="../ctrlProps/ctrlProp104.xml"/><Relationship Id="rId4" Type="http://schemas.openxmlformats.org/officeDocument/2006/relationships/ctrlProp" Target="../ctrlProps/ctrlProp105.xml"/><Relationship Id="rId5" Type="http://schemas.openxmlformats.org/officeDocument/2006/relationships/ctrlProp" Target="../ctrlProps/ctrlProp106.xml"/><Relationship Id="rId6" Type="http://schemas.openxmlformats.org/officeDocument/2006/relationships/ctrlProp" Target="../ctrlProps/ctrlProp107.xml"/><Relationship Id="rId7" Type="http://schemas.openxmlformats.org/officeDocument/2006/relationships/ctrlProp" Target="../ctrlProps/ctrlProp108.xml"/><Relationship Id="rId8" Type="http://schemas.openxmlformats.org/officeDocument/2006/relationships/ctrlProp" Target="../ctrlProps/ctrlProp109.xml"/><Relationship Id="rId9" Type="http://schemas.openxmlformats.org/officeDocument/2006/relationships/ctrlProp" Target="../ctrlProps/ctrlProp110.xml"/><Relationship Id="rId10" Type="http://schemas.openxmlformats.org/officeDocument/2006/relationships/ctrlProp" Target="../ctrlProps/ctrlProp111.xml"/><Relationship Id="rId11" Type="http://schemas.openxmlformats.org/officeDocument/2006/relationships/ctrlProp" Target="../ctrlProps/ctrlProp112.xml"/><Relationship Id="rId12" Type="http://schemas.openxmlformats.org/officeDocument/2006/relationships/ctrlProp" Target="../ctrlProps/ctrlProp113.xml"/><Relationship Id="rId13" Type="http://schemas.openxmlformats.org/officeDocument/2006/relationships/ctrlProp" Target="../ctrlProps/ctrlProp114.xml"/><Relationship Id="rId14" Type="http://schemas.openxmlformats.org/officeDocument/2006/relationships/ctrlProp" Target="../ctrlProps/ctrlProp115.xml"/><Relationship Id="rId15" Type="http://schemas.openxmlformats.org/officeDocument/2006/relationships/ctrlProp" Target="../ctrlProps/ctrlProp116.xml"/><Relationship Id="rId16" Type="http://schemas.openxmlformats.org/officeDocument/2006/relationships/ctrlProp" Target="../ctrlProps/ctrlProp117.xml"/><Relationship Id="rId17" Type="http://schemas.openxmlformats.org/officeDocument/2006/relationships/ctrlProp" Target="../ctrlProps/ctrlProp118.xml"/><Relationship Id="rId18" Type="http://schemas.openxmlformats.org/officeDocument/2006/relationships/ctrlProp" Target="../ctrlProps/ctrlProp119.xml"/><Relationship Id="rId19" Type="http://schemas.openxmlformats.org/officeDocument/2006/relationships/ctrlProp" Target="../ctrlProps/ctrlProp120.xml"/><Relationship Id="rId30" Type="http://schemas.openxmlformats.org/officeDocument/2006/relationships/ctrlProp" Target="../ctrlProps/ctrlProp131.xml"/><Relationship Id="rId31" Type="http://schemas.openxmlformats.org/officeDocument/2006/relationships/ctrlProp" Target="../ctrlProps/ctrlProp132.xml"/><Relationship Id="rId32" Type="http://schemas.openxmlformats.org/officeDocument/2006/relationships/ctrlProp" Target="../ctrlProps/ctrlProp133.xml"/><Relationship Id="rId33" Type="http://schemas.openxmlformats.org/officeDocument/2006/relationships/ctrlProp" Target="../ctrlProps/ctrlProp134.xml"/><Relationship Id="rId34" Type="http://schemas.openxmlformats.org/officeDocument/2006/relationships/ctrlProp" Target="../ctrlProps/ctrlProp135.xml"/><Relationship Id="rId35" Type="http://schemas.openxmlformats.org/officeDocument/2006/relationships/ctrlProp" Target="../ctrlProps/ctrlProp136.xml"/><Relationship Id="rId36" Type="http://schemas.openxmlformats.org/officeDocument/2006/relationships/ctrlProp" Target="../ctrlProps/ctrlProp137.xml"/><Relationship Id="rId37" Type="http://schemas.openxmlformats.org/officeDocument/2006/relationships/ctrlProp" Target="../ctrlProps/ctrlProp138.xml"/><Relationship Id="rId38" Type="http://schemas.openxmlformats.org/officeDocument/2006/relationships/ctrlProp" Target="../ctrlProps/ctrlProp139.xml"/><Relationship Id="rId39" Type="http://schemas.openxmlformats.org/officeDocument/2006/relationships/ctrlProp" Target="../ctrlProps/ctrlProp140.xml"/><Relationship Id="rId50" Type="http://schemas.openxmlformats.org/officeDocument/2006/relationships/ctrlProp" Target="../ctrlProps/ctrlProp151.xml"/><Relationship Id="rId51" Type="http://schemas.openxmlformats.org/officeDocument/2006/relationships/ctrlProp" Target="../ctrlProps/ctrlProp152.xml"/><Relationship Id="rId52" Type="http://schemas.openxmlformats.org/officeDocument/2006/relationships/ctrlProp" Target="../ctrlProps/ctrlProp153.xml"/><Relationship Id="rId53" Type="http://schemas.openxmlformats.org/officeDocument/2006/relationships/ctrlProp" Target="../ctrlProps/ctrlProp154.xml"/><Relationship Id="rId54" Type="http://schemas.openxmlformats.org/officeDocument/2006/relationships/ctrlProp" Target="../ctrlProps/ctrlProp155.xml"/><Relationship Id="rId55" Type="http://schemas.openxmlformats.org/officeDocument/2006/relationships/ctrlProp" Target="../ctrlProps/ctrlProp156.xml"/><Relationship Id="rId56" Type="http://schemas.openxmlformats.org/officeDocument/2006/relationships/ctrlProp" Target="../ctrlProps/ctrlProp157.xml"/><Relationship Id="rId57" Type="http://schemas.openxmlformats.org/officeDocument/2006/relationships/ctrlProp" Target="../ctrlProps/ctrlProp158.xml"/><Relationship Id="rId58" Type="http://schemas.openxmlformats.org/officeDocument/2006/relationships/ctrlProp" Target="../ctrlProps/ctrlProp159.xml"/><Relationship Id="rId59" Type="http://schemas.openxmlformats.org/officeDocument/2006/relationships/ctrlProp" Target="../ctrlProps/ctrlProp160.xml"/><Relationship Id="rId70" Type="http://schemas.openxmlformats.org/officeDocument/2006/relationships/ctrlProp" Target="../ctrlProps/ctrlProp171.xml"/><Relationship Id="rId71" Type="http://schemas.openxmlformats.org/officeDocument/2006/relationships/ctrlProp" Target="../ctrlProps/ctrlProp172.xml"/><Relationship Id="rId72" Type="http://schemas.openxmlformats.org/officeDocument/2006/relationships/ctrlProp" Target="../ctrlProps/ctrlProp173.xml"/><Relationship Id="rId73" Type="http://schemas.openxmlformats.org/officeDocument/2006/relationships/ctrlProp" Target="../ctrlProps/ctrlProp174.xml"/><Relationship Id="rId74" Type="http://schemas.openxmlformats.org/officeDocument/2006/relationships/ctrlProp" Target="../ctrlProps/ctrlProp175.xml"/><Relationship Id="rId75" Type="http://schemas.openxmlformats.org/officeDocument/2006/relationships/ctrlProp" Target="../ctrlProps/ctrlProp176.xml"/><Relationship Id="rId76" Type="http://schemas.openxmlformats.org/officeDocument/2006/relationships/ctrlProp" Target="../ctrlProps/ctrlProp177.xml"/><Relationship Id="rId77" Type="http://schemas.openxmlformats.org/officeDocument/2006/relationships/ctrlProp" Target="../ctrlProps/ctrlProp178.xml"/><Relationship Id="rId78" Type="http://schemas.openxmlformats.org/officeDocument/2006/relationships/ctrlProp" Target="../ctrlProps/ctrlProp179.xml"/><Relationship Id="rId79" Type="http://schemas.openxmlformats.org/officeDocument/2006/relationships/ctrlProp" Target="../ctrlProps/ctrlProp180.xml"/><Relationship Id="rId90" Type="http://schemas.openxmlformats.org/officeDocument/2006/relationships/ctrlProp" Target="../ctrlProps/ctrlProp191.xml"/><Relationship Id="rId91" Type="http://schemas.openxmlformats.org/officeDocument/2006/relationships/ctrlProp" Target="../ctrlProps/ctrlProp192.xml"/><Relationship Id="rId92" Type="http://schemas.openxmlformats.org/officeDocument/2006/relationships/ctrlProp" Target="../ctrlProps/ctrlProp193.xml"/><Relationship Id="rId93" Type="http://schemas.openxmlformats.org/officeDocument/2006/relationships/ctrlProp" Target="../ctrlProps/ctrlProp194.xml"/><Relationship Id="rId94" Type="http://schemas.openxmlformats.org/officeDocument/2006/relationships/ctrlProp" Target="../ctrlProps/ctrlProp195.xml"/><Relationship Id="rId95" Type="http://schemas.openxmlformats.org/officeDocument/2006/relationships/ctrlProp" Target="../ctrlProps/ctrlProp196.xml"/><Relationship Id="rId96" Type="http://schemas.openxmlformats.org/officeDocument/2006/relationships/ctrlProp" Target="../ctrlProps/ctrlProp197.xml"/><Relationship Id="rId97" Type="http://schemas.openxmlformats.org/officeDocument/2006/relationships/ctrlProp" Target="../ctrlProps/ctrlProp198.xml"/><Relationship Id="rId98" Type="http://schemas.openxmlformats.org/officeDocument/2006/relationships/ctrlProp" Target="../ctrlProps/ctrlProp199.xml"/><Relationship Id="rId99" Type="http://schemas.openxmlformats.org/officeDocument/2006/relationships/ctrlProp" Target="../ctrlProps/ctrlProp200.xml"/><Relationship Id="rId20" Type="http://schemas.openxmlformats.org/officeDocument/2006/relationships/ctrlProp" Target="../ctrlProps/ctrlProp121.xml"/><Relationship Id="rId21" Type="http://schemas.openxmlformats.org/officeDocument/2006/relationships/ctrlProp" Target="../ctrlProps/ctrlProp122.xml"/><Relationship Id="rId22" Type="http://schemas.openxmlformats.org/officeDocument/2006/relationships/ctrlProp" Target="../ctrlProps/ctrlProp123.xml"/><Relationship Id="rId23" Type="http://schemas.openxmlformats.org/officeDocument/2006/relationships/ctrlProp" Target="../ctrlProps/ctrlProp124.xml"/><Relationship Id="rId24" Type="http://schemas.openxmlformats.org/officeDocument/2006/relationships/ctrlProp" Target="../ctrlProps/ctrlProp125.xml"/><Relationship Id="rId25" Type="http://schemas.openxmlformats.org/officeDocument/2006/relationships/ctrlProp" Target="../ctrlProps/ctrlProp126.xml"/><Relationship Id="rId26" Type="http://schemas.openxmlformats.org/officeDocument/2006/relationships/ctrlProp" Target="../ctrlProps/ctrlProp127.xml"/><Relationship Id="rId27" Type="http://schemas.openxmlformats.org/officeDocument/2006/relationships/ctrlProp" Target="../ctrlProps/ctrlProp128.xml"/><Relationship Id="rId28" Type="http://schemas.openxmlformats.org/officeDocument/2006/relationships/ctrlProp" Target="../ctrlProps/ctrlProp129.xml"/><Relationship Id="rId29" Type="http://schemas.openxmlformats.org/officeDocument/2006/relationships/ctrlProp" Target="../ctrlProps/ctrlProp130.xml"/><Relationship Id="rId40" Type="http://schemas.openxmlformats.org/officeDocument/2006/relationships/ctrlProp" Target="../ctrlProps/ctrlProp141.xml"/><Relationship Id="rId41" Type="http://schemas.openxmlformats.org/officeDocument/2006/relationships/ctrlProp" Target="../ctrlProps/ctrlProp142.xml"/><Relationship Id="rId42" Type="http://schemas.openxmlformats.org/officeDocument/2006/relationships/ctrlProp" Target="../ctrlProps/ctrlProp143.xml"/><Relationship Id="rId43" Type="http://schemas.openxmlformats.org/officeDocument/2006/relationships/ctrlProp" Target="../ctrlProps/ctrlProp144.xml"/><Relationship Id="rId44" Type="http://schemas.openxmlformats.org/officeDocument/2006/relationships/ctrlProp" Target="../ctrlProps/ctrlProp145.xml"/><Relationship Id="rId45" Type="http://schemas.openxmlformats.org/officeDocument/2006/relationships/ctrlProp" Target="../ctrlProps/ctrlProp146.xml"/><Relationship Id="rId46" Type="http://schemas.openxmlformats.org/officeDocument/2006/relationships/ctrlProp" Target="../ctrlProps/ctrlProp147.xml"/><Relationship Id="rId47" Type="http://schemas.openxmlformats.org/officeDocument/2006/relationships/ctrlProp" Target="../ctrlProps/ctrlProp148.xml"/><Relationship Id="rId48" Type="http://schemas.openxmlformats.org/officeDocument/2006/relationships/ctrlProp" Target="../ctrlProps/ctrlProp149.xml"/><Relationship Id="rId49" Type="http://schemas.openxmlformats.org/officeDocument/2006/relationships/ctrlProp" Target="../ctrlProps/ctrlProp150.xml"/><Relationship Id="rId60" Type="http://schemas.openxmlformats.org/officeDocument/2006/relationships/ctrlProp" Target="../ctrlProps/ctrlProp161.xml"/><Relationship Id="rId61" Type="http://schemas.openxmlformats.org/officeDocument/2006/relationships/ctrlProp" Target="../ctrlProps/ctrlProp162.xml"/><Relationship Id="rId62" Type="http://schemas.openxmlformats.org/officeDocument/2006/relationships/ctrlProp" Target="../ctrlProps/ctrlProp163.xml"/><Relationship Id="rId63" Type="http://schemas.openxmlformats.org/officeDocument/2006/relationships/ctrlProp" Target="../ctrlProps/ctrlProp164.xml"/><Relationship Id="rId64" Type="http://schemas.openxmlformats.org/officeDocument/2006/relationships/ctrlProp" Target="../ctrlProps/ctrlProp165.xml"/><Relationship Id="rId65" Type="http://schemas.openxmlformats.org/officeDocument/2006/relationships/ctrlProp" Target="../ctrlProps/ctrlProp166.xml"/><Relationship Id="rId66" Type="http://schemas.openxmlformats.org/officeDocument/2006/relationships/ctrlProp" Target="../ctrlProps/ctrlProp167.xml"/><Relationship Id="rId67" Type="http://schemas.openxmlformats.org/officeDocument/2006/relationships/ctrlProp" Target="../ctrlProps/ctrlProp168.xml"/><Relationship Id="rId68" Type="http://schemas.openxmlformats.org/officeDocument/2006/relationships/ctrlProp" Target="../ctrlProps/ctrlProp169.xml"/><Relationship Id="rId69" Type="http://schemas.openxmlformats.org/officeDocument/2006/relationships/ctrlProp" Target="../ctrlProps/ctrlProp170.xml"/><Relationship Id="rId100" Type="http://schemas.openxmlformats.org/officeDocument/2006/relationships/ctrlProp" Target="../ctrlProps/ctrlProp201.xml"/><Relationship Id="rId80" Type="http://schemas.openxmlformats.org/officeDocument/2006/relationships/ctrlProp" Target="../ctrlProps/ctrlProp181.xml"/><Relationship Id="rId81" Type="http://schemas.openxmlformats.org/officeDocument/2006/relationships/ctrlProp" Target="../ctrlProps/ctrlProp182.xml"/><Relationship Id="rId82" Type="http://schemas.openxmlformats.org/officeDocument/2006/relationships/ctrlProp" Target="../ctrlProps/ctrlProp183.xml"/><Relationship Id="rId83" Type="http://schemas.openxmlformats.org/officeDocument/2006/relationships/ctrlProp" Target="../ctrlProps/ctrlProp184.xml"/><Relationship Id="rId84" Type="http://schemas.openxmlformats.org/officeDocument/2006/relationships/ctrlProp" Target="../ctrlProps/ctrlProp185.xml"/><Relationship Id="rId85" Type="http://schemas.openxmlformats.org/officeDocument/2006/relationships/ctrlProp" Target="../ctrlProps/ctrlProp186.xml"/><Relationship Id="rId86" Type="http://schemas.openxmlformats.org/officeDocument/2006/relationships/ctrlProp" Target="../ctrlProps/ctrlProp187.xml"/><Relationship Id="rId87" Type="http://schemas.openxmlformats.org/officeDocument/2006/relationships/ctrlProp" Target="../ctrlProps/ctrlProp188.xml"/><Relationship Id="rId88" Type="http://schemas.openxmlformats.org/officeDocument/2006/relationships/ctrlProp" Target="../ctrlProps/ctrlProp189.xml"/><Relationship Id="rId89" Type="http://schemas.openxmlformats.org/officeDocument/2006/relationships/ctrlProp" Target="../ctrlProps/ctrlProp19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tt1" enableFormatConditionsCalculation="0"/>
  <dimension ref="B1:K75"/>
  <sheetViews>
    <sheetView tabSelected="1" workbookViewId="0"/>
  </sheetViews>
  <sheetFormatPr baseColWidth="10" defaultColWidth="10.83203125" defaultRowHeight="20" customHeight="1" x14ac:dyDescent="0"/>
  <cols>
    <col min="1" max="1" width="2.33203125" style="5" customWidth="1"/>
    <col min="2" max="2" width="33.33203125" style="5" customWidth="1"/>
    <col min="3" max="3" width="0.6640625" style="5" customWidth="1"/>
    <col min="4" max="9" width="10.83203125" style="5"/>
    <col min="10" max="10" width="30.1640625" style="5" customWidth="1"/>
    <col min="11" max="11" width="33.6640625" style="5" customWidth="1"/>
    <col min="12" max="16384" width="10.83203125" style="5"/>
  </cols>
  <sheetData>
    <row r="1" spans="2:11" ht="20" customHeight="1" thickBot="1"/>
    <row r="2" spans="2:11" ht="109" customHeight="1">
      <c r="B2" s="561"/>
      <c r="C2" s="562"/>
      <c r="D2" s="562"/>
      <c r="E2" s="562"/>
      <c r="F2" s="562"/>
      <c r="G2" s="562"/>
      <c r="H2" s="562"/>
      <c r="I2" s="562"/>
      <c r="J2" s="562"/>
      <c r="K2" s="563"/>
    </row>
    <row r="3" spans="2:11" ht="47" customHeight="1">
      <c r="B3" s="568"/>
      <c r="C3" s="186"/>
      <c r="D3" s="186"/>
      <c r="E3" s="186"/>
      <c r="F3" s="186"/>
      <c r="G3" s="186"/>
      <c r="H3" s="186"/>
      <c r="I3" s="560"/>
      <c r="J3" s="560"/>
      <c r="K3" s="209"/>
    </row>
    <row r="4" spans="2:11" ht="61">
      <c r="B4" s="567" t="s">
        <v>342</v>
      </c>
      <c r="C4" s="186"/>
      <c r="D4" s="186"/>
      <c r="E4" s="186"/>
      <c r="F4" s="186"/>
      <c r="G4" s="566" t="s">
        <v>341</v>
      </c>
      <c r="H4" s="186"/>
      <c r="I4" s="560"/>
      <c r="J4" s="560"/>
      <c r="K4" s="209"/>
    </row>
    <row r="5" spans="2:11" ht="43" customHeight="1">
      <c r="B5" s="568"/>
      <c r="C5" s="186"/>
      <c r="D5" s="186"/>
      <c r="E5" s="186"/>
      <c r="F5" s="186"/>
      <c r="G5" s="186"/>
      <c r="H5" s="186"/>
      <c r="I5" s="560"/>
      <c r="J5" s="560"/>
      <c r="K5" s="209"/>
    </row>
    <row r="6" spans="2:11" ht="32">
      <c r="B6" s="580" t="s">
        <v>343</v>
      </c>
      <c r="C6" s="186"/>
      <c r="D6" s="186"/>
      <c r="E6" s="186"/>
      <c r="F6" s="186"/>
      <c r="G6" s="186"/>
      <c r="H6" s="186"/>
      <c r="I6" s="560"/>
      <c r="J6" s="560"/>
      <c r="K6" s="209"/>
    </row>
    <row r="7" spans="2:11" ht="32">
      <c r="B7" s="580" t="s">
        <v>344</v>
      </c>
      <c r="C7" s="186"/>
      <c r="D7" s="186"/>
      <c r="E7" s="186"/>
      <c r="F7" s="186"/>
      <c r="G7" s="186"/>
      <c r="H7" s="186"/>
      <c r="I7" s="560"/>
      <c r="J7" s="560"/>
      <c r="K7" s="209"/>
    </row>
    <row r="8" spans="2:11" ht="55" customHeight="1">
      <c r="B8" s="568"/>
      <c r="C8" s="186"/>
      <c r="D8" s="186"/>
      <c r="E8" s="186"/>
      <c r="F8" s="186"/>
      <c r="G8" s="186"/>
      <c r="H8" s="186"/>
      <c r="I8" s="560"/>
      <c r="J8" s="560"/>
      <c r="K8" s="209"/>
    </row>
    <row r="9" spans="2:11" ht="20" customHeight="1">
      <c r="B9" s="581" t="s">
        <v>345</v>
      </c>
      <c r="C9" s="186"/>
      <c r="D9" s="186"/>
      <c r="E9" s="186"/>
      <c r="F9" s="186"/>
      <c r="G9" s="186"/>
      <c r="H9" s="186"/>
      <c r="I9" s="560"/>
      <c r="J9" s="560"/>
      <c r="K9" s="209"/>
    </row>
    <row r="10" spans="2:11" ht="20" customHeight="1">
      <c r="B10" s="581" t="s">
        <v>653</v>
      </c>
      <c r="C10" s="186"/>
      <c r="D10" s="186"/>
      <c r="E10" s="186"/>
      <c r="F10" s="186"/>
      <c r="G10" s="186"/>
      <c r="H10" s="186"/>
      <c r="I10" s="560"/>
      <c r="J10" s="560"/>
      <c r="K10" s="209"/>
    </row>
    <row r="11" spans="2:11" ht="20" customHeight="1" thickBot="1">
      <c r="B11" s="564"/>
      <c r="C11" s="9"/>
      <c r="D11" s="9"/>
      <c r="E11" s="9"/>
      <c r="F11" s="9"/>
      <c r="G11" s="9"/>
      <c r="H11" s="9"/>
      <c r="I11" s="9"/>
      <c r="J11" s="9"/>
      <c r="K11" s="565"/>
    </row>
    <row r="12" spans="2:11" ht="48" customHeight="1"/>
    <row r="13" spans="2:11" ht="28" customHeight="1">
      <c r="B13" s="624" t="s">
        <v>346</v>
      </c>
      <c r="C13" s="625"/>
      <c r="D13" s="625"/>
      <c r="E13" s="625"/>
      <c r="F13" s="625"/>
      <c r="G13" s="625"/>
      <c r="H13" s="625"/>
    </row>
    <row r="14" spans="2:11" ht="20" customHeight="1">
      <c r="B14" s="6"/>
      <c r="C14" s="6"/>
      <c r="D14" s="6"/>
      <c r="E14" s="6"/>
      <c r="F14" s="6"/>
      <c r="G14" s="6"/>
      <c r="H14" s="6"/>
    </row>
    <row r="15" spans="2:11" ht="20" customHeight="1" thickBot="1">
      <c r="B15" s="558" t="s">
        <v>377</v>
      </c>
      <c r="C15" s="8"/>
      <c r="D15" s="8"/>
      <c r="E15" s="8"/>
      <c r="F15" s="8"/>
      <c r="G15" s="8"/>
      <c r="H15" s="8"/>
      <c r="I15" s="9"/>
      <c r="J15" s="9"/>
      <c r="K15" s="9"/>
    </row>
    <row r="16" spans="2:11" ht="14" customHeight="1">
      <c r="B16" s="10"/>
      <c r="C16" s="11"/>
      <c r="D16" s="11"/>
      <c r="E16" s="11"/>
      <c r="F16" s="11"/>
      <c r="G16" s="11"/>
      <c r="H16" s="11"/>
      <c r="I16" s="12"/>
      <c r="J16" s="12"/>
      <c r="K16" s="12"/>
    </row>
    <row r="17" spans="2:11" ht="20" customHeight="1">
      <c r="B17" s="575" t="s">
        <v>347</v>
      </c>
      <c r="C17" s="13"/>
      <c r="D17" s="13"/>
      <c r="E17" s="13"/>
      <c r="F17" s="13"/>
      <c r="G17" s="13"/>
      <c r="H17" s="13"/>
      <c r="I17" s="13"/>
      <c r="J17" s="13"/>
      <c r="K17" s="13"/>
    </row>
    <row r="18" spans="2:11" ht="14" customHeight="1">
      <c r="B18" s="13"/>
      <c r="C18" s="13"/>
      <c r="D18" s="13"/>
      <c r="E18" s="13"/>
      <c r="F18" s="13"/>
      <c r="G18" s="13"/>
      <c r="H18" s="13"/>
      <c r="I18" s="13"/>
      <c r="J18" s="13"/>
      <c r="K18" s="13"/>
    </row>
    <row r="19" spans="2:11" ht="20" customHeight="1">
      <c r="B19" s="14" t="s">
        <v>348</v>
      </c>
      <c r="C19" s="15"/>
      <c r="D19" s="15" t="s">
        <v>346</v>
      </c>
      <c r="E19" s="15"/>
      <c r="F19" s="15"/>
      <c r="G19" s="15"/>
      <c r="H19" s="15"/>
      <c r="I19" s="15"/>
      <c r="J19" s="15"/>
      <c r="K19" s="15"/>
    </row>
    <row r="20" spans="2:11" ht="20" customHeight="1">
      <c r="B20" s="14" t="s">
        <v>349</v>
      </c>
      <c r="C20" s="15"/>
      <c r="D20" s="15" t="s">
        <v>350</v>
      </c>
      <c r="E20" s="15"/>
      <c r="F20" s="15"/>
      <c r="G20" s="15"/>
      <c r="H20" s="15"/>
      <c r="I20" s="15"/>
      <c r="J20" s="15"/>
      <c r="K20" s="15"/>
    </row>
    <row r="21" spans="2:11" ht="20" customHeight="1">
      <c r="B21" s="14" t="s">
        <v>351</v>
      </c>
      <c r="C21" s="15"/>
      <c r="D21" s="15" t="s">
        <v>352</v>
      </c>
      <c r="E21" s="15"/>
      <c r="F21" s="15"/>
      <c r="G21" s="15"/>
      <c r="H21" s="15"/>
      <c r="I21" s="15"/>
      <c r="J21" s="15"/>
      <c r="K21" s="15"/>
    </row>
    <row r="22" spans="2:11" ht="20" customHeight="1">
      <c r="B22" s="14" t="s">
        <v>353</v>
      </c>
      <c r="C22" s="15"/>
      <c r="D22" s="15" t="s">
        <v>354</v>
      </c>
      <c r="E22" s="15"/>
      <c r="F22" s="15"/>
      <c r="G22" s="15"/>
      <c r="H22" s="15"/>
      <c r="I22" s="15"/>
      <c r="J22" s="15"/>
      <c r="K22" s="15"/>
    </row>
    <row r="23" spans="2:11" ht="20" customHeight="1">
      <c r="B23" s="14" t="s">
        <v>355</v>
      </c>
      <c r="C23" s="15"/>
      <c r="D23" s="627" t="s">
        <v>356</v>
      </c>
      <c r="E23" s="627"/>
      <c r="F23" s="627"/>
      <c r="G23" s="627"/>
      <c r="H23" s="627"/>
      <c r="I23" s="627"/>
      <c r="J23" s="627"/>
      <c r="K23" s="627"/>
    </row>
    <row r="24" spans="2:11" ht="14" customHeight="1">
      <c r="B24" s="14"/>
      <c r="C24" s="15"/>
      <c r="D24" s="16"/>
      <c r="E24" s="16"/>
      <c r="F24" s="16"/>
      <c r="G24" s="16"/>
      <c r="H24" s="16"/>
      <c r="I24" s="16"/>
      <c r="J24" s="16"/>
      <c r="K24" s="16"/>
    </row>
    <row r="25" spans="2:11" ht="20" customHeight="1">
      <c r="B25" s="17" t="s">
        <v>357</v>
      </c>
      <c r="C25" s="17"/>
      <c r="D25" s="18"/>
      <c r="E25" s="18"/>
      <c r="F25" s="18"/>
      <c r="G25" s="18"/>
      <c r="H25" s="18"/>
      <c r="I25" s="18"/>
      <c r="J25" s="18"/>
      <c r="K25" s="18"/>
    </row>
    <row r="26" spans="2:11" ht="20" customHeight="1">
      <c r="B26" s="15" t="s">
        <v>358</v>
      </c>
      <c r="C26" s="15"/>
      <c r="D26" s="16"/>
      <c r="E26" s="16"/>
      <c r="F26" s="16"/>
      <c r="G26" s="16"/>
      <c r="H26" s="16"/>
      <c r="I26" s="16"/>
      <c r="J26" s="16"/>
      <c r="K26" s="16"/>
    </row>
    <row r="27" spans="2:11" ht="20" customHeight="1">
      <c r="B27" s="15" t="s">
        <v>359</v>
      </c>
      <c r="C27" s="15"/>
      <c r="D27" s="16"/>
      <c r="E27" s="16"/>
      <c r="F27" s="16"/>
      <c r="G27" s="16"/>
      <c r="H27" s="16"/>
      <c r="I27" s="16"/>
      <c r="J27" s="16"/>
      <c r="K27" s="16"/>
    </row>
    <row r="28" spans="2:11" ht="20" customHeight="1">
      <c r="B28" s="15"/>
      <c r="C28" s="15"/>
      <c r="D28" s="16"/>
      <c r="E28" s="16"/>
      <c r="F28" s="16"/>
      <c r="G28" s="16"/>
      <c r="H28" s="16"/>
      <c r="I28" s="16"/>
      <c r="J28" s="16"/>
      <c r="K28" s="16"/>
    </row>
    <row r="29" spans="2:11" ht="20" customHeight="1">
      <c r="B29" s="12"/>
      <c r="C29" s="12"/>
      <c r="D29" s="12"/>
      <c r="E29" s="12"/>
      <c r="F29" s="12"/>
      <c r="G29" s="12"/>
      <c r="H29" s="12"/>
      <c r="I29" s="12"/>
      <c r="J29" s="12"/>
      <c r="K29" s="12"/>
    </row>
    <row r="30" spans="2:11" ht="20" customHeight="1" thickBot="1">
      <c r="B30" s="558" t="s">
        <v>657</v>
      </c>
      <c r="C30" s="9"/>
      <c r="D30" s="9"/>
      <c r="E30" s="9"/>
      <c r="F30" s="9"/>
      <c r="G30" s="9"/>
      <c r="H30" s="9"/>
      <c r="I30" s="9"/>
      <c r="J30" s="9"/>
      <c r="K30" s="9"/>
    </row>
    <row r="31" spans="2:11" ht="14" customHeight="1" thickBot="1"/>
    <row r="32" spans="2:11" ht="20" customHeight="1" thickTop="1" thickBot="1">
      <c r="B32" s="19"/>
      <c r="C32" s="20"/>
      <c r="D32" s="5" t="s">
        <v>360</v>
      </c>
    </row>
    <row r="33" spans="2:11" ht="4" customHeight="1" thickTop="1"/>
    <row r="34" spans="2:11" ht="20" customHeight="1">
      <c r="B34" s="21">
        <v>12</v>
      </c>
      <c r="D34" s="5" t="s">
        <v>361</v>
      </c>
    </row>
    <row r="35" spans="2:11" ht="4" customHeight="1" thickBot="1">
      <c r="B35" s="12"/>
    </row>
    <row r="36" spans="2:11" ht="20" customHeight="1" thickBot="1">
      <c r="B36" s="22" t="s">
        <v>658</v>
      </c>
      <c r="D36" s="5" t="s">
        <v>362</v>
      </c>
    </row>
    <row r="37" spans="2:11" ht="4" customHeight="1"/>
    <row r="38" spans="2:11" ht="20" customHeight="1">
      <c r="D38" s="626" t="s">
        <v>651</v>
      </c>
      <c r="E38" s="626"/>
      <c r="F38" s="626"/>
      <c r="G38" s="626"/>
      <c r="H38" s="626"/>
      <c r="I38" s="626"/>
      <c r="J38" s="626"/>
      <c r="K38" s="626"/>
    </row>
    <row r="39" spans="2:11" ht="20" customHeight="1">
      <c r="D39" s="626"/>
      <c r="E39" s="626"/>
      <c r="F39" s="626"/>
      <c r="G39" s="626"/>
      <c r="H39" s="626"/>
      <c r="I39" s="626"/>
      <c r="J39" s="626"/>
      <c r="K39" s="626"/>
    </row>
    <row r="40" spans="2:11" ht="20" customHeight="1">
      <c r="D40" s="626"/>
      <c r="E40" s="626"/>
      <c r="F40" s="626"/>
      <c r="G40" s="626"/>
      <c r="H40" s="626"/>
      <c r="I40" s="626"/>
      <c r="J40" s="626"/>
      <c r="K40" s="626"/>
    </row>
    <row r="41" spans="2:11" ht="20" customHeight="1">
      <c r="D41" s="626"/>
      <c r="E41" s="626"/>
      <c r="F41" s="626"/>
      <c r="G41" s="626"/>
      <c r="H41" s="626"/>
      <c r="I41" s="626"/>
      <c r="J41" s="626"/>
      <c r="K41" s="626"/>
    </row>
    <row r="42" spans="2:11" ht="34" customHeight="1">
      <c r="D42" s="623" t="s">
        <v>363</v>
      </c>
      <c r="E42" s="623"/>
      <c r="F42" s="623"/>
      <c r="G42" s="623"/>
      <c r="H42" s="623"/>
      <c r="I42" s="623"/>
      <c r="J42" s="623"/>
      <c r="K42" s="623"/>
    </row>
    <row r="43" spans="2:11" ht="4" customHeight="1">
      <c r="D43" s="23"/>
      <c r="E43" s="23"/>
      <c r="F43" s="23"/>
      <c r="G43" s="23"/>
      <c r="H43" s="23"/>
      <c r="I43" s="23"/>
      <c r="J43" s="23"/>
      <c r="K43" s="23"/>
    </row>
    <row r="44" spans="2:11" ht="28" customHeight="1">
      <c r="B44" s="24"/>
      <c r="D44" s="623" t="s">
        <v>364</v>
      </c>
      <c r="E44" s="623"/>
      <c r="F44" s="623"/>
      <c r="G44" s="623"/>
      <c r="H44" s="623"/>
      <c r="I44" s="623"/>
      <c r="J44" s="623"/>
      <c r="K44" s="623"/>
    </row>
    <row r="45" spans="2:11" ht="4" customHeight="1">
      <c r="B45" s="24"/>
      <c r="D45" s="25"/>
      <c r="E45" s="25"/>
      <c r="F45" s="25"/>
      <c r="G45" s="25"/>
      <c r="H45" s="25"/>
      <c r="I45" s="25"/>
      <c r="J45" s="25"/>
      <c r="K45" s="25"/>
    </row>
    <row r="46" spans="2:11" ht="20" customHeight="1">
      <c r="D46" s="5" t="s">
        <v>365</v>
      </c>
    </row>
    <row r="48" spans="2:11" ht="20" customHeight="1">
      <c r="B48" s="12"/>
      <c r="C48" s="12"/>
      <c r="D48" s="12"/>
    </row>
    <row r="49" spans="2:11" ht="20" customHeight="1">
      <c r="B49" s="12"/>
      <c r="C49" s="12"/>
      <c r="D49" s="12"/>
    </row>
    <row r="50" spans="2:11" ht="20" customHeight="1">
      <c r="B50" s="12"/>
      <c r="C50" s="12"/>
      <c r="D50" s="12"/>
    </row>
    <row r="51" spans="2:11" ht="20" customHeight="1" thickBot="1">
      <c r="B51" s="558" t="s">
        <v>366</v>
      </c>
      <c r="C51" s="7"/>
      <c r="D51" s="7"/>
      <c r="E51" s="7"/>
      <c r="F51" s="7"/>
      <c r="G51" s="7"/>
      <c r="H51" s="7"/>
      <c r="I51" s="7"/>
      <c r="J51" s="7"/>
      <c r="K51" s="7"/>
    </row>
    <row r="52" spans="2:11" ht="14" customHeight="1">
      <c r="B52" s="10"/>
      <c r="C52" s="10"/>
      <c r="D52" s="10"/>
      <c r="E52" s="10"/>
      <c r="F52" s="10"/>
      <c r="G52" s="10"/>
      <c r="H52" s="10"/>
      <c r="I52" s="10"/>
      <c r="J52" s="10"/>
      <c r="K52" s="10"/>
    </row>
    <row r="53" spans="2:11" ht="20" customHeight="1">
      <c r="B53" s="575" t="s">
        <v>367</v>
      </c>
      <c r="C53" s="13"/>
      <c r="D53" s="13"/>
      <c r="E53" s="13"/>
      <c r="F53" s="13"/>
      <c r="G53" s="13"/>
      <c r="H53" s="13"/>
    </row>
    <row r="54" spans="2:11" ht="14" customHeight="1">
      <c r="B54" s="13"/>
      <c r="C54" s="13"/>
      <c r="D54" s="13"/>
      <c r="E54" s="13"/>
      <c r="F54" s="13"/>
      <c r="G54" s="13"/>
      <c r="H54" s="13"/>
    </row>
    <row r="55" spans="2:11" ht="20" customHeight="1">
      <c r="B55" s="621" t="s">
        <v>368</v>
      </c>
      <c r="C55" s="621"/>
      <c r="D55" s="621"/>
      <c r="E55" s="621"/>
      <c r="F55" s="621"/>
      <c r="G55" s="621"/>
      <c r="H55" s="621"/>
      <c r="I55" s="621"/>
      <c r="J55" s="621"/>
      <c r="K55" s="621"/>
    </row>
    <row r="56" spans="2:11" ht="14" customHeight="1">
      <c r="B56" s="13"/>
      <c r="C56" s="13"/>
      <c r="D56" s="13"/>
      <c r="E56" s="13"/>
      <c r="F56" s="13"/>
      <c r="G56" s="13"/>
      <c r="H56" s="13"/>
    </row>
    <row r="57" spans="2:11" ht="20" customHeight="1">
      <c r="B57" s="574" t="s">
        <v>369</v>
      </c>
      <c r="C57" s="13"/>
      <c r="D57" s="13"/>
      <c r="E57" s="13"/>
      <c r="F57" s="13"/>
      <c r="G57" s="13"/>
      <c r="H57" s="13"/>
    </row>
    <row r="58" spans="2:11" ht="20" customHeight="1">
      <c r="B58" s="574" t="s">
        <v>370</v>
      </c>
      <c r="C58" s="13"/>
      <c r="D58" s="13"/>
      <c r="E58" s="13"/>
      <c r="F58" s="13"/>
      <c r="G58" s="13"/>
      <c r="H58" s="13"/>
    </row>
    <row r="59" spans="2:11" ht="20" customHeight="1">
      <c r="B59" s="621" t="s">
        <v>371</v>
      </c>
      <c r="C59" s="622"/>
      <c r="D59" s="622"/>
      <c r="E59" s="622"/>
      <c r="F59" s="622"/>
      <c r="G59" s="622"/>
      <c r="H59" s="622"/>
      <c r="I59" s="622"/>
      <c r="J59" s="622"/>
      <c r="K59" s="622"/>
    </row>
    <row r="60" spans="2:11" ht="20" customHeight="1">
      <c r="B60" s="557"/>
      <c r="C60" s="557"/>
      <c r="D60" s="557"/>
      <c r="E60" s="557"/>
      <c r="F60" s="557"/>
      <c r="G60" s="557"/>
      <c r="H60" s="557"/>
      <c r="I60" s="557"/>
      <c r="J60" s="557"/>
      <c r="K60" s="557"/>
    </row>
    <row r="61" spans="2:11" ht="20" customHeight="1">
      <c r="B61" s="557"/>
      <c r="C61" s="557"/>
      <c r="D61" s="557"/>
      <c r="E61" s="557"/>
      <c r="F61" s="557"/>
      <c r="G61" s="557"/>
      <c r="H61" s="557"/>
      <c r="I61" s="557"/>
      <c r="J61" s="557"/>
      <c r="K61" s="557"/>
    </row>
    <row r="62" spans="2:11" ht="20" customHeight="1" thickBot="1">
      <c r="B62" s="558" t="s">
        <v>372</v>
      </c>
      <c r="C62" s="75"/>
      <c r="D62" s="75"/>
      <c r="E62" s="75"/>
      <c r="F62" s="75"/>
      <c r="G62" s="75"/>
      <c r="H62" s="75"/>
      <c r="I62" s="75"/>
      <c r="J62" s="75"/>
      <c r="K62" s="75"/>
    </row>
    <row r="63" spans="2:11" ht="17" customHeight="1">
      <c r="B63" s="559"/>
      <c r="C63" s="557"/>
      <c r="D63" s="557"/>
      <c r="E63" s="557"/>
      <c r="F63" s="557"/>
      <c r="G63" s="557"/>
      <c r="H63" s="557"/>
      <c r="I63" s="557"/>
      <c r="J63" s="557"/>
      <c r="K63" s="557"/>
    </row>
    <row r="64" spans="2:11" ht="20" customHeight="1">
      <c r="B64" s="578" t="s">
        <v>687</v>
      </c>
      <c r="C64" s="557"/>
      <c r="D64" s="557"/>
      <c r="E64" s="557"/>
      <c r="F64" s="557"/>
      <c r="G64" s="557"/>
      <c r="H64" s="557"/>
      <c r="I64" s="557"/>
      <c r="J64" s="557"/>
      <c r="K64" s="557"/>
    </row>
    <row r="65" spans="2:11" ht="20" customHeight="1">
      <c r="B65" s="570" t="s">
        <v>373</v>
      </c>
      <c r="C65" s="569"/>
      <c r="D65" s="569"/>
      <c r="E65" s="569"/>
      <c r="F65" s="569"/>
      <c r="G65" s="569"/>
      <c r="H65" s="569"/>
      <c r="I65" s="569"/>
      <c r="J65" s="569"/>
      <c r="K65" s="569"/>
    </row>
    <row r="66" spans="2:11" ht="20" customHeight="1">
      <c r="B66" s="554"/>
      <c r="C66" s="554"/>
      <c r="D66" s="554"/>
      <c r="E66" s="554"/>
      <c r="F66" s="554"/>
      <c r="G66" s="554"/>
      <c r="H66" s="554"/>
      <c r="I66" s="554"/>
      <c r="J66" s="554"/>
      <c r="K66" s="554"/>
    </row>
    <row r="67" spans="2:11" ht="20" customHeight="1">
      <c r="B67" s="554"/>
      <c r="C67" s="554"/>
      <c r="D67" s="554"/>
      <c r="E67" s="554"/>
      <c r="F67" s="554"/>
      <c r="G67" s="554"/>
      <c r="H67" s="554"/>
      <c r="I67" s="554"/>
      <c r="J67" s="554"/>
      <c r="K67" s="554"/>
    </row>
    <row r="68" spans="2:11" ht="20" customHeight="1" thickBot="1">
      <c r="B68" s="558" t="s">
        <v>374</v>
      </c>
      <c r="C68" s="555"/>
      <c r="D68" s="555"/>
      <c r="E68" s="555"/>
      <c r="F68" s="555"/>
      <c r="G68" s="555"/>
      <c r="H68" s="555"/>
      <c r="I68" s="555"/>
      <c r="J68" s="555"/>
      <c r="K68" s="555"/>
    </row>
    <row r="69" spans="2:11" ht="16" customHeight="1">
      <c r="B69" s="556"/>
      <c r="C69" s="554"/>
      <c r="D69" s="554"/>
      <c r="E69" s="554"/>
      <c r="F69" s="554"/>
      <c r="G69" s="554"/>
      <c r="H69" s="554"/>
      <c r="I69" s="554"/>
      <c r="J69" s="554"/>
      <c r="K69" s="554"/>
    </row>
    <row r="70" spans="2:11" ht="20" customHeight="1">
      <c r="B70" s="609" t="s">
        <v>652</v>
      </c>
      <c r="C70" s="554"/>
      <c r="D70" s="554"/>
      <c r="E70" s="554"/>
      <c r="F70" s="554"/>
      <c r="G70" s="554"/>
      <c r="H70" s="554"/>
      <c r="I70" s="554"/>
      <c r="J70" s="554"/>
      <c r="K70" s="554"/>
    </row>
    <row r="71" spans="2:11" ht="20" customHeight="1">
      <c r="B71" s="26"/>
      <c r="C71" s="12"/>
      <c r="D71" s="12"/>
    </row>
    <row r="72" spans="2:11" ht="20" customHeight="1">
      <c r="B72" s="12"/>
      <c r="C72" s="12"/>
      <c r="D72" s="12"/>
    </row>
    <row r="73" spans="2:11" ht="20" customHeight="1" thickBot="1">
      <c r="B73" s="558" t="s">
        <v>375</v>
      </c>
      <c r="C73" s="9"/>
      <c r="D73" s="9"/>
      <c r="E73" s="9"/>
      <c r="F73" s="9"/>
      <c r="G73" s="9"/>
      <c r="H73" s="9"/>
      <c r="I73" s="9"/>
      <c r="J73" s="9"/>
      <c r="K73" s="9"/>
    </row>
    <row r="74" spans="2:11" ht="14" customHeight="1">
      <c r="B74" s="10"/>
      <c r="C74" s="12"/>
      <c r="D74" s="12"/>
      <c r="E74" s="12"/>
      <c r="F74" s="12"/>
      <c r="G74" s="12"/>
      <c r="H74" s="12"/>
      <c r="I74" s="12"/>
      <c r="J74" s="12"/>
      <c r="K74" s="12"/>
    </row>
    <row r="75" spans="2:11" ht="20" customHeight="1">
      <c r="B75" s="27" t="s">
        <v>376</v>
      </c>
    </row>
  </sheetData>
  <sheetProtection sheet="1" objects="1" scenarios="1"/>
  <mergeCells count="7">
    <mergeCell ref="B55:K55"/>
    <mergeCell ref="B59:K59"/>
    <mergeCell ref="D44:K44"/>
    <mergeCell ref="B13:H13"/>
    <mergeCell ref="D42:K42"/>
    <mergeCell ref="D38:K41"/>
    <mergeCell ref="D23:K23"/>
  </mergeCells>
  <pageMargins left="0.75" right="0.75" top="1" bottom="1" header="0.5" footer="0.5"/>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1</xdr:col>
                    <xdr:colOff>38100</xdr:colOff>
                    <xdr:row>41</xdr:row>
                    <xdr:rowOff>25400</xdr:rowOff>
                  </from>
                  <to>
                    <xdr:col>1</xdr:col>
                    <xdr:colOff>2019300</xdr:colOff>
                    <xdr:row>41</xdr:row>
                    <xdr:rowOff>254000</xdr:rowOff>
                  </to>
                </anchor>
              </controlPr>
            </control>
          </mc:Choice>
          <mc:Fallback/>
        </mc:AlternateContent>
        <mc:AlternateContent xmlns:mc="http://schemas.openxmlformats.org/markup-compatibility/2006">
          <mc:Choice Requires="x14">
            <control shapeId="1026" r:id="rId4" name="List Box 2">
              <controlPr defaultSize="0" autoLine="0" autoPict="0">
                <anchor moveWithCells="1">
                  <from>
                    <xdr:col>1</xdr:col>
                    <xdr:colOff>63500</xdr:colOff>
                    <xdr:row>45</xdr:row>
                    <xdr:rowOff>25400</xdr:rowOff>
                  </from>
                  <to>
                    <xdr:col>1</xdr:col>
                    <xdr:colOff>1384300</xdr:colOff>
                    <xdr:row>47</xdr:row>
                    <xdr:rowOff>165100</xdr:rowOff>
                  </to>
                </anchor>
              </controlPr>
            </control>
          </mc:Choice>
          <mc:Fallback/>
        </mc:AlternateContent>
        <mc:AlternateContent xmlns:mc="http://schemas.openxmlformats.org/markup-compatibility/2006">
          <mc:Choice Requires="x14">
            <control shapeId="1028" r:id="rId5" name="Group Box 4">
              <controlPr defaultSize="0" autoFill="0" autoPict="0">
                <anchor moveWithCells="1">
                  <from>
                    <xdr:col>1</xdr:col>
                    <xdr:colOff>0</xdr:colOff>
                    <xdr:row>43</xdr:row>
                    <xdr:rowOff>12700</xdr:rowOff>
                  </from>
                  <to>
                    <xdr:col>2</xdr:col>
                    <xdr:colOff>0</xdr:colOff>
                    <xdr:row>44</xdr:row>
                    <xdr:rowOff>0</xdr:rowOff>
                  </to>
                </anchor>
              </controlPr>
            </control>
          </mc:Choice>
          <mc:Fallback/>
        </mc:AlternateContent>
        <mc:AlternateContent xmlns:mc="http://schemas.openxmlformats.org/markup-compatibility/2006">
          <mc:Choice Requires="x14">
            <control shapeId="1029" r:id="rId6" name="Option Button 5">
              <controlPr defaultSize="0" autoFill="0" autoLine="0" autoPict="0">
                <anchor moveWithCells="1">
                  <from>
                    <xdr:col>1</xdr:col>
                    <xdr:colOff>266700</xdr:colOff>
                    <xdr:row>43</xdr:row>
                    <xdr:rowOff>50800</xdr:rowOff>
                  </from>
                  <to>
                    <xdr:col>1</xdr:col>
                    <xdr:colOff>800100</xdr:colOff>
                    <xdr:row>43</xdr:row>
                    <xdr:rowOff>304800</xdr:rowOff>
                  </to>
                </anchor>
              </controlPr>
            </control>
          </mc:Choice>
          <mc:Fallback/>
        </mc:AlternateContent>
        <mc:AlternateContent xmlns:mc="http://schemas.openxmlformats.org/markup-compatibility/2006">
          <mc:Choice Requires="x14">
            <control shapeId="1031" r:id="rId7" name="Option Button 7">
              <controlPr defaultSize="0" autoFill="0" autoLine="0" autoPict="0">
                <anchor moveWithCells="1">
                  <from>
                    <xdr:col>1</xdr:col>
                    <xdr:colOff>1244600</xdr:colOff>
                    <xdr:row>43</xdr:row>
                    <xdr:rowOff>63500</xdr:rowOff>
                  </from>
                  <to>
                    <xdr:col>1</xdr:col>
                    <xdr:colOff>2298700</xdr:colOff>
                    <xdr:row>43</xdr:row>
                    <xdr:rowOff>304800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tt2" enableFormatConditionsCalculation="0"/>
  <dimension ref="B1:BV85"/>
  <sheetViews>
    <sheetView workbookViewId="0"/>
  </sheetViews>
  <sheetFormatPr baseColWidth="10" defaultColWidth="10.83203125" defaultRowHeight="26" customHeight="1" x14ac:dyDescent="0"/>
  <cols>
    <col min="1" max="1" width="2.33203125" style="28" customWidth="1"/>
    <col min="2" max="2" width="0.6640625" style="28" customWidth="1"/>
    <col min="3" max="3" width="45.1640625" style="28" customWidth="1"/>
    <col min="4" max="4" width="37.6640625" style="28" customWidth="1"/>
    <col min="5" max="5" width="20.5" style="28" customWidth="1"/>
    <col min="6" max="6" width="2.33203125" style="28" customWidth="1"/>
    <col min="7" max="7" width="39.5" style="28" customWidth="1"/>
    <col min="8" max="9" width="15.6640625" style="28" customWidth="1"/>
    <col min="10" max="10" width="21.83203125" style="28" customWidth="1"/>
    <col min="11" max="11" width="15.6640625" style="28" customWidth="1"/>
    <col min="12" max="12" width="0.6640625" style="28" customWidth="1"/>
    <col min="13" max="16" width="10.83203125" style="28" hidden="1" customWidth="1"/>
    <col min="17" max="17" width="13.1640625" style="28" hidden="1" customWidth="1"/>
    <col min="18" max="19" width="10.83203125" style="28" hidden="1" customWidth="1"/>
    <col min="20" max="20" width="14" style="28" hidden="1" customWidth="1"/>
    <col min="21" max="21" width="10.83203125" style="28" hidden="1" customWidth="1"/>
    <col min="22" max="22" width="12.83203125" style="28" hidden="1" customWidth="1"/>
    <col min="23" max="23" width="10.83203125" style="28" hidden="1" customWidth="1"/>
    <col min="24" max="24" width="14.6640625" style="28" hidden="1" customWidth="1"/>
    <col min="25" max="26" width="10.83203125" style="28" hidden="1" customWidth="1"/>
    <col min="27" max="27" width="12.33203125" style="28" hidden="1" customWidth="1"/>
    <col min="28" max="28" width="10.83203125" style="28" hidden="1" customWidth="1"/>
    <col min="29" max="29" width="12.33203125" style="28" hidden="1" customWidth="1"/>
    <col min="30" max="74" width="10.83203125" style="28" hidden="1" customWidth="1"/>
    <col min="75" max="16384" width="10.83203125" style="28"/>
  </cols>
  <sheetData>
    <row r="1" spans="2:26" ht="28" customHeight="1">
      <c r="B1" s="664" t="s">
        <v>377</v>
      </c>
      <c r="C1" s="665"/>
      <c r="D1" s="665"/>
      <c r="E1" s="665"/>
      <c r="F1" s="665"/>
      <c r="G1" s="665"/>
      <c r="H1" s="665"/>
      <c r="I1" s="665"/>
      <c r="J1" s="665"/>
      <c r="K1" s="665"/>
      <c r="L1" s="665"/>
    </row>
    <row r="3" spans="2:26" ht="26" customHeight="1" thickBot="1">
      <c r="B3" s="662" t="s">
        <v>378</v>
      </c>
      <c r="C3" s="663"/>
      <c r="D3" s="29"/>
      <c r="E3" s="29"/>
      <c r="F3" s="29"/>
    </row>
    <row r="4" spans="2:26" ht="4" customHeight="1" thickBot="1">
      <c r="B4" s="30"/>
      <c r="C4" s="31"/>
      <c r="D4" s="32"/>
      <c r="E4" s="32"/>
      <c r="F4" s="32"/>
      <c r="G4" s="33"/>
      <c r="H4" s="33"/>
      <c r="I4" s="33"/>
      <c r="J4" s="33"/>
      <c r="K4" s="33"/>
      <c r="L4" s="34"/>
    </row>
    <row r="5" spans="2:26" ht="26" customHeight="1" thickTop="1" thickBot="1">
      <c r="B5" s="35"/>
      <c r="C5" s="36" t="s">
        <v>379</v>
      </c>
      <c r="D5" s="647"/>
      <c r="E5" s="649"/>
      <c r="F5" s="37"/>
      <c r="G5" s="578" t="s">
        <v>382</v>
      </c>
      <c r="H5" s="636"/>
      <c r="I5" s="636"/>
      <c r="J5" s="636"/>
      <c r="K5" s="636"/>
      <c r="L5" s="38"/>
      <c r="M5" s="382"/>
    </row>
    <row r="6" spans="2:26" ht="26" customHeight="1" thickTop="1" thickBot="1">
      <c r="B6" s="35"/>
      <c r="C6" s="36" t="s">
        <v>380</v>
      </c>
      <c r="D6" s="647"/>
      <c r="E6" s="649"/>
      <c r="F6" s="37"/>
      <c r="G6" s="578" t="s">
        <v>383</v>
      </c>
      <c r="H6" s="39" t="s">
        <v>384</v>
      </c>
      <c r="I6" s="534"/>
      <c r="J6" s="39" t="s">
        <v>386</v>
      </c>
      <c r="K6" s="534"/>
      <c r="L6" s="38"/>
      <c r="M6" s="382"/>
      <c r="N6" s="40"/>
    </row>
    <row r="7" spans="2:26" ht="26" customHeight="1" thickTop="1" thickBot="1">
      <c r="B7" s="35"/>
      <c r="C7" s="36" t="s">
        <v>381</v>
      </c>
      <c r="D7" s="666"/>
      <c r="E7" s="667"/>
      <c r="F7" s="37"/>
      <c r="G7" s="37" t="s">
        <v>385</v>
      </c>
      <c r="H7" s="41" t="s">
        <v>387</v>
      </c>
      <c r="I7" s="41" t="s">
        <v>388</v>
      </c>
      <c r="J7" s="41" t="s">
        <v>389</v>
      </c>
      <c r="K7" s="41" t="s">
        <v>390</v>
      </c>
      <c r="L7" s="38"/>
      <c r="M7" s="382"/>
    </row>
    <row r="8" spans="2:26" ht="26" customHeight="1" thickTop="1" thickBot="1">
      <c r="B8" s="35"/>
      <c r="C8" s="36"/>
      <c r="D8" s="42"/>
      <c r="E8" s="42"/>
      <c r="F8" s="37"/>
      <c r="G8" s="383"/>
      <c r="H8" s="535"/>
      <c r="I8" s="535"/>
      <c r="J8" s="535"/>
      <c r="K8" s="535"/>
      <c r="L8" s="38"/>
      <c r="M8" s="382"/>
    </row>
    <row r="9" spans="2:26" ht="4" customHeight="1" thickTop="1" thickBot="1">
      <c r="B9" s="43"/>
      <c r="C9" s="44"/>
      <c r="D9" s="45"/>
      <c r="E9" s="45"/>
      <c r="F9" s="45"/>
      <c r="G9" s="9"/>
      <c r="H9" s="392"/>
      <c r="I9" s="9"/>
      <c r="J9" s="9"/>
      <c r="K9" s="9"/>
      <c r="L9" s="46"/>
      <c r="M9" s="382"/>
    </row>
    <row r="10" spans="2:26" ht="26" customHeight="1">
      <c r="C10" s="47"/>
      <c r="H10" s="382"/>
      <c r="I10" s="382"/>
      <c r="J10" s="382"/>
      <c r="K10" s="382"/>
      <c r="L10" s="382"/>
      <c r="M10" s="382"/>
    </row>
    <row r="11" spans="2:26" ht="26" customHeight="1" thickBot="1">
      <c r="C11" s="48" t="s">
        <v>391</v>
      </c>
      <c r="L11" s="382"/>
      <c r="M11" s="382"/>
      <c r="N11" s="371"/>
      <c r="O11" s="371"/>
      <c r="P11" s="371"/>
      <c r="Q11" s="371"/>
    </row>
    <row r="12" spans="2:26" ht="4" customHeight="1">
      <c r="B12" s="30"/>
      <c r="C12" s="49"/>
      <c r="D12" s="33"/>
      <c r="E12" s="33"/>
      <c r="F12" s="33"/>
      <c r="G12" s="33"/>
      <c r="H12" s="33"/>
      <c r="I12" s="33"/>
      <c r="J12" s="33"/>
      <c r="K12" s="33"/>
      <c r="L12" s="34"/>
      <c r="M12" s="382"/>
      <c r="N12" s="371"/>
      <c r="O12" s="371"/>
      <c r="P12" s="371"/>
      <c r="Q12" s="371"/>
    </row>
    <row r="13" spans="2:26" ht="26" customHeight="1" thickBot="1">
      <c r="B13" s="35"/>
      <c r="C13" s="36" t="s">
        <v>392</v>
      </c>
      <c r="D13" s="651"/>
      <c r="E13" s="651"/>
      <c r="F13" s="50"/>
      <c r="G13" s="578" t="s">
        <v>396</v>
      </c>
      <c r="H13" s="668"/>
      <c r="I13" s="668"/>
      <c r="J13" s="668"/>
      <c r="K13" s="668"/>
      <c r="L13" s="38"/>
      <c r="M13" s="382"/>
      <c r="N13" s="371"/>
      <c r="O13" s="45" t="s">
        <v>151</v>
      </c>
      <c r="P13" s="45"/>
      <c r="Q13" s="45" t="s">
        <v>220</v>
      </c>
      <c r="R13" s="45" t="s">
        <v>152</v>
      </c>
      <c r="T13" s="45" t="s">
        <v>151</v>
      </c>
      <c r="U13" s="45" t="s">
        <v>198</v>
      </c>
      <c r="V13" s="45" t="s">
        <v>152</v>
      </c>
      <c r="X13" s="45" t="s">
        <v>151</v>
      </c>
      <c r="Y13" s="45" t="s">
        <v>211</v>
      </c>
      <c r="Z13" s="45" t="s">
        <v>152</v>
      </c>
    </row>
    <row r="14" spans="2:26" ht="26" customHeight="1" thickTop="1" thickBot="1">
      <c r="B14" s="35"/>
      <c r="C14" s="36" t="s">
        <v>393</v>
      </c>
      <c r="D14" s="668"/>
      <c r="E14" s="668"/>
      <c r="F14" s="50"/>
      <c r="G14" s="578" t="s">
        <v>397</v>
      </c>
      <c r="H14" s="647"/>
      <c r="I14" s="648"/>
      <c r="J14" s="648"/>
      <c r="K14" s="649"/>
      <c r="L14" s="38"/>
      <c r="M14" s="382"/>
      <c r="N14" s="371"/>
      <c r="O14" s="371" t="b">
        <f>IF(R14=2,TRUE,FALSE)</f>
        <v>0</v>
      </c>
      <c r="P14" s="371"/>
      <c r="Q14" s="509" t="s">
        <v>400</v>
      </c>
      <c r="R14" s="292">
        <v>0</v>
      </c>
      <c r="T14" s="28" t="b">
        <f>IF(V14=1,TRUE,FALSE)</f>
        <v>0</v>
      </c>
      <c r="U14" s="509" t="s">
        <v>403</v>
      </c>
      <c r="V14" s="292">
        <v>0</v>
      </c>
      <c r="X14" s="28" t="b">
        <f>IF(Z14=1,TRUE,FALSE)</f>
        <v>0</v>
      </c>
      <c r="Y14" s="509" t="s">
        <v>406</v>
      </c>
      <c r="Z14" s="292">
        <v>0</v>
      </c>
    </row>
    <row r="15" spans="2:26" ht="26" customHeight="1" thickTop="1" thickBot="1">
      <c r="B15" s="35"/>
      <c r="C15" s="36" t="s">
        <v>394</v>
      </c>
      <c r="D15" s="654"/>
      <c r="E15" s="655"/>
      <c r="F15" s="50"/>
      <c r="G15" s="578" t="s">
        <v>398</v>
      </c>
      <c r="H15" s="644"/>
      <c r="I15" s="645"/>
      <c r="J15" s="645"/>
      <c r="K15" s="646"/>
      <c r="L15" s="38"/>
      <c r="M15" s="382"/>
      <c r="N15" s="371"/>
      <c r="O15" s="371" t="b">
        <f>IF(R14=1,TRUE,FALSE)</f>
        <v>0</v>
      </c>
      <c r="P15" s="371"/>
      <c r="Q15" s="509" t="s">
        <v>401</v>
      </c>
      <c r="T15" s="348" t="b">
        <f>IF(V14=2,TRUE,FALSE)</f>
        <v>0</v>
      </c>
      <c r="U15" s="509" t="s">
        <v>404</v>
      </c>
      <c r="X15" s="66" t="b">
        <f>IF(Z14=2,TRUE,FALSE)</f>
        <v>0</v>
      </c>
      <c r="Y15" s="509" t="s">
        <v>405</v>
      </c>
    </row>
    <row r="16" spans="2:26" ht="26" customHeight="1" thickTop="1" thickBot="1">
      <c r="B16" s="35"/>
      <c r="C16" s="36" t="s">
        <v>395</v>
      </c>
      <c r="D16" s="669"/>
      <c r="E16" s="670"/>
      <c r="F16" s="50"/>
      <c r="G16" s="578" t="s">
        <v>399</v>
      </c>
      <c r="H16" s="657"/>
      <c r="I16" s="658"/>
      <c r="J16" s="658"/>
      <c r="K16" s="659"/>
      <c r="L16" s="38"/>
      <c r="M16" s="382"/>
      <c r="N16" s="371"/>
      <c r="O16" s="45" t="b">
        <f>IF(R14=3,TRUE,FALSE)</f>
        <v>0</v>
      </c>
      <c r="P16" s="45"/>
      <c r="Q16" s="45" t="s">
        <v>402</v>
      </c>
      <c r="R16" s="45"/>
      <c r="T16" s="45" t="b">
        <f>IF(V14=3,TRUE,FALSE)</f>
        <v>0</v>
      </c>
      <c r="U16" s="45" t="s">
        <v>405</v>
      </c>
      <c r="V16" s="45"/>
      <c r="X16" s="373" t="b">
        <f>IF(Z14=3,TRUE,FALSE)</f>
        <v>0</v>
      </c>
      <c r="Y16" s="45" t="s">
        <v>407</v>
      </c>
      <c r="Z16" s="45"/>
    </row>
    <row r="17" spans="2:47" ht="4" customHeight="1" thickTop="1" thickBot="1">
      <c r="B17" s="43"/>
      <c r="C17" s="44"/>
      <c r="D17" s="45"/>
      <c r="E17" s="45"/>
      <c r="F17" s="45"/>
      <c r="G17" s="9"/>
      <c r="H17" s="9"/>
      <c r="I17" s="9"/>
      <c r="J17" s="9"/>
      <c r="K17" s="9"/>
      <c r="L17" s="46"/>
      <c r="M17" s="382"/>
      <c r="N17" s="371"/>
      <c r="O17" s="371"/>
      <c r="P17" s="371"/>
      <c r="Q17" s="371"/>
    </row>
    <row r="18" spans="2:47" ht="26" customHeight="1">
      <c r="C18" s="47"/>
      <c r="L18" s="382"/>
      <c r="M18" s="382"/>
      <c r="N18" s="371"/>
      <c r="O18" s="371"/>
      <c r="P18" s="371"/>
      <c r="Q18" s="371"/>
    </row>
    <row r="19" spans="2:47" ht="26" customHeight="1" thickBot="1">
      <c r="C19" s="48" t="s">
        <v>408</v>
      </c>
      <c r="L19" s="382"/>
      <c r="M19" s="382"/>
    </row>
    <row r="20" spans="2:47" ht="4" customHeight="1" thickBot="1">
      <c r="B20" s="30"/>
      <c r="C20" s="33"/>
      <c r="D20" s="33"/>
      <c r="E20" s="33"/>
      <c r="F20" s="33"/>
      <c r="G20" s="33"/>
      <c r="H20" s="33"/>
      <c r="I20" s="33"/>
      <c r="J20" s="33"/>
      <c r="K20" s="33"/>
      <c r="L20" s="34"/>
      <c r="M20" s="382"/>
    </row>
    <row r="21" spans="2:47" ht="26" customHeight="1" thickTop="1" thickBot="1">
      <c r="B21" s="35"/>
      <c r="C21" s="36" t="s">
        <v>409</v>
      </c>
      <c r="D21" s="639"/>
      <c r="E21" s="640"/>
      <c r="F21" s="50"/>
      <c r="G21" s="578" t="s">
        <v>418</v>
      </c>
      <c r="H21" s="647"/>
      <c r="I21" s="648"/>
      <c r="J21" s="648"/>
      <c r="K21" s="649"/>
      <c r="L21" s="38"/>
      <c r="M21" s="382"/>
      <c r="X21" s="325"/>
      <c r="Y21" s="45" t="s">
        <v>212</v>
      </c>
      <c r="Z21" s="45"/>
      <c r="AA21" s="45"/>
      <c r="AB21" s="325"/>
      <c r="AC21" s="325"/>
    </row>
    <row r="22" spans="2:47" ht="26" customHeight="1" thickTop="1" thickBot="1">
      <c r="B22" s="35"/>
      <c r="C22" s="36" t="s">
        <v>410</v>
      </c>
      <c r="D22" s="653"/>
      <c r="E22" s="653"/>
      <c r="F22" s="50"/>
      <c r="G22" s="578" t="s">
        <v>419</v>
      </c>
      <c r="H22" s="647"/>
      <c r="I22" s="648"/>
      <c r="J22" s="648"/>
      <c r="K22" s="649"/>
      <c r="L22" s="38"/>
      <c r="M22" s="382"/>
      <c r="O22" s="45"/>
      <c r="P22" s="45"/>
      <c r="Q22" s="45" t="s">
        <v>151</v>
      </c>
      <c r="R22" s="45" t="s">
        <v>152</v>
      </c>
      <c r="T22" s="45"/>
      <c r="U22" s="45"/>
      <c r="V22" s="45" t="s">
        <v>151</v>
      </c>
      <c r="W22" s="45" t="s">
        <v>152</v>
      </c>
      <c r="X22" s="325"/>
      <c r="Y22" s="45" t="s">
        <v>213</v>
      </c>
      <c r="Z22" s="45" t="s">
        <v>118</v>
      </c>
      <c r="AA22" s="45" t="s">
        <v>74</v>
      </c>
      <c r="AB22" s="325"/>
      <c r="AC22" s="45" t="s">
        <v>151</v>
      </c>
      <c r="AD22" s="45" t="s">
        <v>195</v>
      </c>
      <c r="AE22" s="45" t="s">
        <v>152</v>
      </c>
    </row>
    <row r="23" spans="2:47" ht="26" customHeight="1" thickTop="1" thickBot="1">
      <c r="B23" s="35"/>
      <c r="C23" s="578" t="s">
        <v>413</v>
      </c>
      <c r="D23" s="639"/>
      <c r="E23" s="640"/>
      <c r="F23" s="50"/>
      <c r="G23" s="5" t="s">
        <v>420</v>
      </c>
      <c r="H23" s="644"/>
      <c r="I23" s="645"/>
      <c r="J23" s="645"/>
      <c r="K23" s="646"/>
      <c r="L23" s="38"/>
      <c r="O23" s="28" t="s">
        <v>149</v>
      </c>
      <c r="Q23" s="28" t="b">
        <f>IF(R23=2,TRUE,FALSE)</f>
        <v>0</v>
      </c>
      <c r="R23" s="292">
        <v>0</v>
      </c>
      <c r="T23" s="66" t="s">
        <v>167</v>
      </c>
      <c r="V23" s="28" t="b">
        <f>IF(W23=1,TRUE,FALSE)</f>
        <v>0</v>
      </c>
      <c r="W23" s="292">
        <v>0</v>
      </c>
      <c r="X23" s="325"/>
      <c r="Y23" s="293" t="b">
        <v>0</v>
      </c>
      <c r="Z23" s="293" t="b">
        <v>0</v>
      </c>
      <c r="AA23" s="325" t="s">
        <v>214</v>
      </c>
      <c r="AB23" s="293"/>
      <c r="AC23" s="325" t="b">
        <f>IF(AE23=1,TRUE,FALSE)</f>
        <v>0</v>
      </c>
      <c r="AD23" s="509" t="s">
        <v>411</v>
      </c>
      <c r="AE23" s="292">
        <v>0</v>
      </c>
    </row>
    <row r="24" spans="2:47" ht="26" customHeight="1" thickTop="1" thickBot="1">
      <c r="B24" s="35"/>
      <c r="C24" s="578" t="s">
        <v>414</v>
      </c>
      <c r="D24" s="654"/>
      <c r="E24" s="655"/>
      <c r="F24" s="50"/>
      <c r="G24" s="5" t="s">
        <v>421</v>
      </c>
      <c r="H24" s="641"/>
      <c r="I24" s="642"/>
      <c r="J24" s="642"/>
      <c r="K24" s="643"/>
      <c r="L24" s="38"/>
      <c r="O24" s="45" t="s">
        <v>150</v>
      </c>
      <c r="P24" s="45"/>
      <c r="Q24" s="45" t="b">
        <f>IF(R23=1,TRUE,FALSE)</f>
        <v>0</v>
      </c>
      <c r="R24" s="45"/>
      <c r="T24" s="45" t="s">
        <v>168</v>
      </c>
      <c r="U24" s="45"/>
      <c r="V24" s="45" t="b">
        <f>IF(W23=2,TRUE,FALSE)</f>
        <v>0</v>
      </c>
      <c r="W24" s="45"/>
      <c r="X24" s="325"/>
      <c r="Y24" s="293" t="b">
        <v>0</v>
      </c>
      <c r="Z24" s="293" t="b">
        <v>0</v>
      </c>
      <c r="AA24" s="325" t="s">
        <v>215</v>
      </c>
      <c r="AB24" s="325"/>
      <c r="AC24" s="45" t="b">
        <f>IF(AE23=2,TRUE,FALSE)</f>
        <v>0</v>
      </c>
      <c r="AD24" s="45" t="s">
        <v>412</v>
      </c>
      <c r="AE24" s="45"/>
    </row>
    <row r="25" spans="2:47" ht="26" customHeight="1" thickTop="1" thickBot="1">
      <c r="B25" s="35"/>
      <c r="C25" s="5" t="s">
        <v>415</v>
      </c>
      <c r="D25" s="639"/>
      <c r="E25" s="640"/>
      <c r="F25" s="50"/>
      <c r="G25" s="578" t="s">
        <v>422</v>
      </c>
      <c r="H25" s="641"/>
      <c r="I25" s="642"/>
      <c r="J25" s="51" t="s">
        <v>686</v>
      </c>
      <c r="K25" s="494"/>
      <c r="L25" s="38"/>
      <c r="O25" s="50"/>
      <c r="P25" s="50"/>
      <c r="Q25" s="50"/>
      <c r="R25" s="50"/>
      <c r="X25" s="325"/>
      <c r="Y25" s="293" t="b">
        <v>0</v>
      </c>
      <c r="Z25" s="293" t="b">
        <v>0</v>
      </c>
      <c r="AA25" s="325" t="s">
        <v>216</v>
      </c>
      <c r="AB25" s="325"/>
      <c r="AC25" s="325"/>
    </row>
    <row r="26" spans="2:47" ht="26" customHeight="1" thickTop="1" thickBot="1">
      <c r="B26" s="35"/>
      <c r="C26" s="36" t="s">
        <v>416</v>
      </c>
      <c r="D26" s="652"/>
      <c r="E26" s="652"/>
      <c r="F26" s="50"/>
      <c r="G26" s="578" t="s">
        <v>423</v>
      </c>
      <c r="H26" s="656"/>
      <c r="I26" s="656"/>
      <c r="J26" s="52" t="s">
        <v>686</v>
      </c>
      <c r="K26" s="372"/>
      <c r="L26" s="38"/>
      <c r="O26" s="45" t="s">
        <v>151</v>
      </c>
      <c r="P26" s="45"/>
      <c r="Q26" s="45" t="s">
        <v>8</v>
      </c>
      <c r="R26" s="45" t="s">
        <v>152</v>
      </c>
      <c r="T26" s="45" t="s">
        <v>151</v>
      </c>
      <c r="U26" s="45" t="s">
        <v>218</v>
      </c>
      <c r="V26" s="45" t="s">
        <v>152</v>
      </c>
      <c r="X26" s="325"/>
      <c r="Y26" s="295" t="b">
        <v>0</v>
      </c>
      <c r="Z26" s="295" t="b">
        <v>0</v>
      </c>
      <c r="AA26" s="45" t="s">
        <v>217</v>
      </c>
      <c r="AB26" s="325"/>
      <c r="AC26" s="325"/>
    </row>
    <row r="27" spans="2:47" ht="26" customHeight="1" thickTop="1">
      <c r="B27" s="35"/>
      <c r="C27" s="36" t="s">
        <v>417</v>
      </c>
      <c r="D27" s="50"/>
      <c r="E27" s="50"/>
      <c r="F27" s="50"/>
      <c r="G27" s="12"/>
      <c r="H27" s="52"/>
      <c r="I27" s="52"/>
      <c r="J27" s="52"/>
      <c r="K27" s="52"/>
      <c r="L27" s="38"/>
      <c r="O27" s="28" t="b">
        <f>IF(R27=1,TRUE,FALSE)</f>
        <v>0</v>
      </c>
      <c r="Q27" s="28" t="s">
        <v>192</v>
      </c>
      <c r="R27" s="292">
        <v>0</v>
      </c>
      <c r="T27" s="351" t="b">
        <f>IF(V27=1,TRUE,FALSE)</f>
        <v>0</v>
      </c>
      <c r="U27" s="28" t="s">
        <v>192</v>
      </c>
      <c r="V27" s="292">
        <v>0</v>
      </c>
    </row>
    <row r="28" spans="2:47" ht="26" customHeight="1" thickBot="1">
      <c r="B28" s="35"/>
      <c r="C28" s="36"/>
      <c r="D28" s="50"/>
      <c r="E28" s="50"/>
      <c r="F28" s="50"/>
      <c r="G28" s="12"/>
      <c r="H28" s="52"/>
      <c r="I28" s="52"/>
      <c r="J28" s="52"/>
      <c r="K28" s="52"/>
      <c r="L28" s="38"/>
      <c r="O28" s="45" t="b">
        <f>IF(R27=2,TRUE,FALSE)</f>
        <v>0</v>
      </c>
      <c r="P28" s="45"/>
      <c r="Q28" s="45" t="s">
        <v>219</v>
      </c>
      <c r="R28" s="45"/>
      <c r="T28" s="45" t="b">
        <f>IF(V27=2,TRUE,FALSE)</f>
        <v>0</v>
      </c>
      <c r="U28" s="45" t="s">
        <v>219</v>
      </c>
      <c r="V28" s="45"/>
    </row>
    <row r="29" spans="2:47" ht="4" customHeight="1" thickBot="1">
      <c r="B29" s="43"/>
      <c r="C29" s="44"/>
      <c r="D29" s="45"/>
      <c r="E29" s="45"/>
      <c r="F29" s="45"/>
      <c r="G29" s="9"/>
      <c r="H29" s="9"/>
      <c r="I29" s="9"/>
      <c r="J29" s="9"/>
      <c r="K29" s="9"/>
      <c r="L29" s="46"/>
    </row>
    <row r="30" spans="2:47" ht="26" customHeight="1" thickBot="1">
      <c r="C30" s="47"/>
      <c r="AS30" s="45" t="s">
        <v>221</v>
      </c>
      <c r="AT30" s="45"/>
      <c r="AU30" s="45"/>
    </row>
    <row r="31" spans="2:47" ht="26" customHeight="1" thickBot="1">
      <c r="C31" s="53" t="s">
        <v>428</v>
      </c>
      <c r="AS31" s="377" t="str">
        <f>IF(Q35=TRUE,O35&amp;" /","")</f>
        <v/>
      </c>
      <c r="AT31" s="377"/>
      <c r="AU31" s="377"/>
    </row>
    <row r="32" spans="2:47" ht="4" customHeight="1" thickBot="1">
      <c r="B32" s="30"/>
      <c r="C32" s="49"/>
      <c r="D32" s="33"/>
      <c r="E32" s="33"/>
      <c r="F32" s="33"/>
      <c r="G32" s="33"/>
      <c r="H32" s="33"/>
      <c r="I32" s="33"/>
      <c r="J32" s="33"/>
      <c r="K32" s="33"/>
      <c r="L32" s="34"/>
      <c r="AS32" s="377"/>
      <c r="AT32" s="377"/>
      <c r="AU32" s="377"/>
    </row>
    <row r="33" spans="2:50" ht="26" customHeight="1" thickTop="1" thickBot="1">
      <c r="B33" s="35"/>
      <c r="C33" s="36" t="s">
        <v>424</v>
      </c>
      <c r="D33" s="657"/>
      <c r="E33" s="658"/>
      <c r="F33" s="50"/>
      <c r="G33" s="36" t="s">
        <v>429</v>
      </c>
      <c r="H33" s="657"/>
      <c r="I33" s="658"/>
      <c r="J33" s="658"/>
      <c r="K33" s="659"/>
      <c r="L33" s="38"/>
      <c r="AS33" s="377" t="str">
        <f>IF(V35=TRUE,T35&amp;" /","")</f>
        <v/>
      </c>
      <c r="AT33" s="378"/>
      <c r="AU33" s="378"/>
      <c r="AV33" s="50"/>
      <c r="AW33" s="50"/>
      <c r="AX33" s="50"/>
    </row>
    <row r="34" spans="2:50" ht="26" customHeight="1" thickTop="1" thickBot="1">
      <c r="B34" s="35"/>
      <c r="C34" s="36" t="s">
        <v>425</v>
      </c>
      <c r="D34" s="650"/>
      <c r="E34" s="650"/>
      <c r="F34" s="50"/>
      <c r="G34" s="36" t="s">
        <v>430</v>
      </c>
      <c r="H34" s="650"/>
      <c r="I34" s="650"/>
      <c r="J34" s="650"/>
      <c r="K34" s="650"/>
      <c r="L34" s="38"/>
      <c r="O34" s="45"/>
      <c r="P34" s="45"/>
      <c r="Q34" s="45" t="s">
        <v>151</v>
      </c>
      <c r="R34" s="45" t="s">
        <v>152</v>
      </c>
      <c r="T34" s="45"/>
      <c r="U34" s="45"/>
      <c r="V34" s="45" t="s">
        <v>151</v>
      </c>
      <c r="W34" s="45" t="s">
        <v>152</v>
      </c>
      <c r="Y34" s="45"/>
      <c r="Z34" s="45"/>
      <c r="AA34" s="45" t="s">
        <v>151</v>
      </c>
      <c r="AB34" s="45" t="s">
        <v>152</v>
      </c>
      <c r="AD34" s="45"/>
      <c r="AE34" s="45"/>
      <c r="AF34" s="45" t="s">
        <v>151</v>
      </c>
      <c r="AG34" s="45" t="s">
        <v>152</v>
      </c>
      <c r="AI34" s="45"/>
      <c r="AJ34" s="45"/>
      <c r="AK34" s="45" t="s">
        <v>151</v>
      </c>
      <c r="AL34" s="45" t="s">
        <v>152</v>
      </c>
      <c r="AN34" s="45"/>
      <c r="AO34" s="45"/>
      <c r="AP34" s="45" t="s">
        <v>151</v>
      </c>
      <c r="AQ34" s="45" t="s">
        <v>152</v>
      </c>
      <c r="AS34" s="377" t="str">
        <f>IF(AA35=TRUE,Y35&amp;" /","")</f>
        <v/>
      </c>
      <c r="AT34" s="378"/>
      <c r="AU34" s="378"/>
      <c r="AV34" s="50"/>
      <c r="AW34" s="50"/>
      <c r="AX34" s="50"/>
    </row>
    <row r="35" spans="2:50" ht="26" customHeight="1">
      <c r="B35" s="35"/>
      <c r="C35" s="36" t="s">
        <v>426</v>
      </c>
      <c r="D35" s="651"/>
      <c r="E35" s="651"/>
      <c r="F35" s="50"/>
      <c r="G35" s="36" t="s">
        <v>431</v>
      </c>
      <c r="H35" s="651"/>
      <c r="I35" s="651"/>
      <c r="J35" s="651"/>
      <c r="K35" s="651"/>
      <c r="L35" s="38"/>
      <c r="O35" s="28" t="s">
        <v>174</v>
      </c>
      <c r="Q35" s="28" t="b">
        <f>IF(R35=2,TRUE,FALSE)</f>
        <v>0</v>
      </c>
      <c r="R35" s="292">
        <v>0</v>
      </c>
      <c r="T35" s="28" t="s">
        <v>175</v>
      </c>
      <c r="V35" s="28" t="b">
        <f>IF(W35=2,TRUE,FALSE)</f>
        <v>0</v>
      </c>
      <c r="W35" s="292">
        <v>0</v>
      </c>
      <c r="Y35" s="28" t="s">
        <v>176</v>
      </c>
      <c r="AA35" s="28" t="b">
        <f>IF(AB35=2,TRUE,FALSE)</f>
        <v>0</v>
      </c>
      <c r="AB35" s="292">
        <v>0</v>
      </c>
      <c r="AD35" s="28" t="s">
        <v>177</v>
      </c>
      <c r="AF35" s="28" t="b">
        <f>IF(AG35=2,TRUE,FALSE)</f>
        <v>0</v>
      </c>
      <c r="AG35" s="292">
        <v>0</v>
      </c>
      <c r="AI35" s="28" t="s">
        <v>178</v>
      </c>
      <c r="AK35" s="28" t="b">
        <f>IF(AL35=2,TRUE,FALSE)</f>
        <v>0</v>
      </c>
      <c r="AL35" s="292">
        <v>0</v>
      </c>
      <c r="AN35" s="28" t="s">
        <v>179</v>
      </c>
      <c r="AP35" s="28" t="b">
        <f>IF(AQ35=2,TRUE,FALSE)</f>
        <v>0</v>
      </c>
      <c r="AQ35" s="292">
        <v>0</v>
      </c>
      <c r="AS35" s="377" t="str">
        <f>IF(AF35=TRUE,AD35&amp;" /","")</f>
        <v/>
      </c>
      <c r="AT35" s="378"/>
      <c r="AU35" s="378"/>
      <c r="AV35" s="50"/>
      <c r="AW35" s="50"/>
      <c r="AX35" s="50"/>
    </row>
    <row r="36" spans="2:50" ht="26" customHeight="1" thickBot="1">
      <c r="B36" s="35"/>
      <c r="C36" s="36" t="s">
        <v>427</v>
      </c>
      <c r="D36" s="651"/>
      <c r="E36" s="651"/>
      <c r="F36" s="50"/>
      <c r="G36" s="36" t="s">
        <v>432</v>
      </c>
      <c r="H36" s="651"/>
      <c r="I36" s="651"/>
      <c r="J36" s="651"/>
      <c r="K36" s="651"/>
      <c r="L36" s="38"/>
      <c r="O36" s="45"/>
      <c r="P36" s="45"/>
      <c r="Q36" s="45"/>
      <c r="R36" s="45"/>
      <c r="T36" s="45"/>
      <c r="U36" s="45"/>
      <c r="V36" s="45"/>
      <c r="W36" s="45"/>
      <c r="Y36" s="45"/>
      <c r="Z36" s="45"/>
      <c r="AA36" s="45"/>
      <c r="AB36" s="45"/>
      <c r="AD36" s="45"/>
      <c r="AE36" s="45"/>
      <c r="AF36" s="45"/>
      <c r="AG36" s="45"/>
      <c r="AI36" s="45"/>
      <c r="AJ36" s="45"/>
      <c r="AK36" s="45"/>
      <c r="AL36" s="45"/>
      <c r="AN36" s="45"/>
      <c r="AO36" s="45"/>
      <c r="AP36" s="45" t="b">
        <f>IF(AQ35=1,TRUE,FALSE)</f>
        <v>0</v>
      </c>
      <c r="AQ36" s="45"/>
      <c r="AS36" s="377" t="str">
        <f>IF(AK35=TRUE,AI35&amp;" /","")</f>
        <v/>
      </c>
      <c r="AT36" s="378"/>
      <c r="AU36" s="378"/>
      <c r="AV36" s="50"/>
      <c r="AW36" s="50"/>
      <c r="AX36" s="50"/>
    </row>
    <row r="37" spans="2:50" ht="4" customHeight="1" thickBot="1">
      <c r="B37" s="43"/>
      <c r="C37" s="45"/>
      <c r="D37" s="45"/>
      <c r="E37" s="45"/>
      <c r="F37" s="45"/>
      <c r="G37" s="45"/>
      <c r="H37" s="45"/>
      <c r="I37" s="45"/>
      <c r="J37" s="45"/>
      <c r="K37" s="45"/>
      <c r="L37" s="46"/>
      <c r="AS37" s="378"/>
      <c r="AT37" s="378"/>
      <c r="AU37" s="378"/>
      <c r="AV37" s="50"/>
      <c r="AW37" s="50"/>
      <c r="AX37" s="50"/>
    </row>
    <row r="38" spans="2:50" ht="26" customHeight="1">
      <c r="C38" s="50"/>
      <c r="D38" s="50"/>
      <c r="E38" s="50"/>
      <c r="F38" s="50"/>
      <c r="G38" s="50"/>
      <c r="H38" s="50"/>
      <c r="I38" s="50"/>
      <c r="J38" s="50"/>
      <c r="K38" s="50"/>
      <c r="L38" s="50"/>
      <c r="AS38" s="377" t="str">
        <f>IF(AP35=TRUE,AN35&amp;" /","")</f>
        <v/>
      </c>
      <c r="AT38" s="378"/>
      <c r="AU38" s="378"/>
      <c r="AV38" s="50"/>
      <c r="AW38" s="50"/>
      <c r="AX38" s="50"/>
    </row>
    <row r="39" spans="2:50" ht="26" customHeight="1" thickBot="1">
      <c r="B39" s="50"/>
      <c r="C39" s="54" t="s">
        <v>7</v>
      </c>
      <c r="D39" s="50"/>
      <c r="E39" s="50"/>
      <c r="F39" s="50"/>
      <c r="G39" s="50"/>
      <c r="H39" s="50"/>
      <c r="I39" s="50"/>
      <c r="J39" s="50"/>
      <c r="K39" s="50"/>
      <c r="L39" s="50"/>
      <c r="AS39" s="378" t="str">
        <f>IF(AND(D33&lt;70,NOT(D33="")),"nur "&amp;D33&amp;"% der Fläche mit Anode erreichbar"&amp;" /","")</f>
        <v/>
      </c>
      <c r="AT39" s="378"/>
      <c r="AU39" s="378"/>
      <c r="AV39" s="50"/>
      <c r="AW39" s="50"/>
      <c r="AX39" s="50"/>
    </row>
    <row r="40" spans="2:50" ht="4" customHeight="1">
      <c r="B40" s="30"/>
      <c r="C40" s="49"/>
      <c r="D40" s="33"/>
      <c r="E40" s="33"/>
      <c r="F40" s="33"/>
      <c r="G40" s="55"/>
      <c r="H40" s="33"/>
      <c r="I40" s="33"/>
      <c r="J40" s="33"/>
      <c r="K40" s="33"/>
      <c r="L40" s="34"/>
      <c r="AS40" s="378"/>
      <c r="AT40" s="378"/>
      <c r="AU40" s="378"/>
      <c r="AV40" s="50"/>
      <c r="AW40" s="50"/>
      <c r="AX40" s="50"/>
    </row>
    <row r="41" spans="2:50" ht="26" customHeight="1" thickBot="1">
      <c r="B41" s="35"/>
      <c r="C41" s="660" t="s">
        <v>433</v>
      </c>
      <c r="D41" s="661"/>
      <c r="E41" s="56"/>
      <c r="F41" s="56"/>
      <c r="G41" s="582" t="s">
        <v>440</v>
      </c>
      <c r="H41" s="56"/>
      <c r="I41" s="56"/>
      <c r="J41" s="389"/>
      <c r="K41" s="389"/>
      <c r="L41" s="38"/>
      <c r="M41" s="50"/>
      <c r="AS41" s="379" t="str">
        <f>IF(AND(H33&lt;70,NOT(H33="")),"nur "&amp;H33&amp;"% der Fische erfasst"&amp;" /","")</f>
        <v/>
      </c>
      <c r="AT41" s="379"/>
      <c r="AU41" s="379"/>
      <c r="AV41" s="50"/>
      <c r="AW41" s="50"/>
      <c r="AX41" s="50"/>
    </row>
    <row r="42" spans="2:50" ht="26" customHeight="1" thickTop="1" thickBot="1">
      <c r="B42" s="35"/>
      <c r="C42" s="578" t="s">
        <v>434</v>
      </c>
      <c r="D42" s="647"/>
      <c r="E42" s="648"/>
      <c r="F42" s="37"/>
      <c r="G42" s="57"/>
      <c r="H42" s="389"/>
      <c r="I42" s="389"/>
      <c r="J42" s="389"/>
      <c r="K42" s="389"/>
      <c r="L42" s="38"/>
      <c r="M42" s="50"/>
      <c r="AS42" s="380" t="str">
        <f>SUBSTITUTE(TRIM(AS31&amp;" "&amp;AS33&amp;" "&amp;AS34&amp;" "&amp;AS35&amp;" "&amp;AS36&amp;" "&amp;AS38&amp;" "&amp;AS39&amp;" "&amp;AS41&amp;" "&amp;"-"),"/ -","")</f>
        <v>-</v>
      </c>
      <c r="AT42" s="380"/>
      <c r="AU42" s="380"/>
    </row>
    <row r="43" spans="2:50" ht="26" customHeight="1" thickTop="1">
      <c r="B43" s="35"/>
      <c r="C43" s="50"/>
      <c r="D43" s="50"/>
      <c r="E43" s="37"/>
      <c r="F43" s="37"/>
      <c r="G43" s="57"/>
      <c r="H43" s="389"/>
      <c r="I43" s="389"/>
      <c r="J43" s="389"/>
      <c r="K43" s="389"/>
      <c r="L43" s="38"/>
      <c r="M43" s="50"/>
    </row>
    <row r="44" spans="2:50" ht="26" customHeight="1" thickBot="1">
      <c r="B44" s="35"/>
      <c r="C44" s="58" t="s">
        <v>435</v>
      </c>
      <c r="D44" s="577" t="s">
        <v>436</v>
      </c>
      <c r="E44" s="577" t="s">
        <v>437</v>
      </c>
      <c r="F44" s="50"/>
      <c r="G44" s="57"/>
      <c r="H44" s="576" t="s">
        <v>451</v>
      </c>
      <c r="I44" s="389"/>
      <c r="J44" s="38" t="s">
        <v>452</v>
      </c>
      <c r="K44" s="389"/>
      <c r="L44" s="38"/>
      <c r="M44" s="50"/>
      <c r="O44" s="45" t="s">
        <v>210</v>
      </c>
      <c r="P44" s="45"/>
      <c r="Q44" s="45"/>
    </row>
    <row r="45" spans="2:50" ht="26" customHeight="1" thickTop="1" thickBot="1">
      <c r="B45" s="35"/>
      <c r="C45" s="60">
        <v>1</v>
      </c>
      <c r="D45" s="536"/>
      <c r="E45" s="536"/>
      <c r="F45" s="50"/>
      <c r="G45" s="61" t="s">
        <v>441</v>
      </c>
      <c r="H45" s="637"/>
      <c r="I45" s="638"/>
      <c r="J45" s="637"/>
      <c r="K45" s="638"/>
      <c r="L45" s="38"/>
      <c r="M45" s="50"/>
      <c r="O45" s="28">
        <f>H45*J45</f>
        <v>0</v>
      </c>
      <c r="P45" s="237"/>
    </row>
    <row r="46" spans="2:50" ht="26" customHeight="1" thickTop="1" thickBot="1">
      <c r="B46" s="35"/>
      <c r="C46" s="60">
        <v>2</v>
      </c>
      <c r="D46" s="536"/>
      <c r="E46" s="536"/>
      <c r="F46" s="50"/>
      <c r="G46" s="61" t="s">
        <v>442</v>
      </c>
      <c r="H46" s="637"/>
      <c r="I46" s="638"/>
      <c r="J46" s="637"/>
      <c r="K46" s="638"/>
      <c r="L46" s="38"/>
      <c r="M46" s="50"/>
      <c r="O46" s="332">
        <f>H46*J46</f>
        <v>0</v>
      </c>
    </row>
    <row r="47" spans="2:50" ht="26" customHeight="1" thickTop="1" thickBot="1">
      <c r="B47" s="35"/>
      <c r="C47" s="60">
        <v>3</v>
      </c>
      <c r="D47" s="536"/>
      <c r="E47" s="536"/>
      <c r="F47" s="50"/>
      <c r="G47" s="61" t="s">
        <v>443</v>
      </c>
      <c r="H47" s="637"/>
      <c r="I47" s="638"/>
      <c r="J47" s="637"/>
      <c r="K47" s="638"/>
      <c r="L47" s="38"/>
      <c r="O47" s="332">
        <f>H47*J47</f>
        <v>0</v>
      </c>
    </row>
    <row r="48" spans="2:50" ht="26" customHeight="1" thickTop="1" thickBot="1">
      <c r="B48" s="35"/>
      <c r="C48" s="60">
        <v>4</v>
      </c>
      <c r="D48" s="536"/>
      <c r="E48" s="536"/>
      <c r="F48" s="50"/>
      <c r="G48" s="61" t="s">
        <v>444</v>
      </c>
      <c r="H48" s="637"/>
      <c r="I48" s="638"/>
      <c r="J48" s="637"/>
      <c r="K48" s="638"/>
      <c r="L48" s="38"/>
      <c r="O48" s="332">
        <f t="shared" ref="O48:O54" si="0">H48*J48</f>
        <v>0</v>
      </c>
      <c r="Q48" s="331"/>
    </row>
    <row r="49" spans="2:17" ht="26" customHeight="1" thickTop="1" thickBot="1">
      <c r="B49" s="35"/>
      <c r="C49" s="60">
        <v>5</v>
      </c>
      <c r="D49" s="536"/>
      <c r="E49" s="536"/>
      <c r="F49" s="50"/>
      <c r="G49" s="61" t="s">
        <v>445</v>
      </c>
      <c r="H49" s="637"/>
      <c r="I49" s="638"/>
      <c r="J49" s="637"/>
      <c r="K49" s="638"/>
      <c r="L49" s="38"/>
      <c r="O49" s="332">
        <f t="shared" si="0"/>
        <v>0</v>
      </c>
    </row>
    <row r="50" spans="2:17" ht="26" customHeight="1" thickTop="1" thickBot="1">
      <c r="B50" s="35"/>
      <c r="C50" s="60">
        <v>6</v>
      </c>
      <c r="D50" s="536"/>
      <c r="E50" s="536"/>
      <c r="F50" s="50"/>
      <c r="G50" s="61" t="s">
        <v>446</v>
      </c>
      <c r="H50" s="637"/>
      <c r="I50" s="638"/>
      <c r="J50" s="637"/>
      <c r="K50" s="638"/>
      <c r="L50" s="38"/>
      <c r="O50" s="332">
        <f t="shared" si="0"/>
        <v>0</v>
      </c>
    </row>
    <row r="51" spans="2:17" ht="26" customHeight="1" thickTop="1" thickBot="1">
      <c r="B51" s="35"/>
      <c r="C51" s="60">
        <v>7</v>
      </c>
      <c r="D51" s="536"/>
      <c r="E51" s="536"/>
      <c r="F51" s="50"/>
      <c r="G51" s="61" t="s">
        <v>447</v>
      </c>
      <c r="H51" s="637"/>
      <c r="I51" s="638"/>
      <c r="J51" s="637"/>
      <c r="K51" s="638"/>
      <c r="L51" s="38"/>
      <c r="O51" s="332">
        <f>H51*J51</f>
        <v>0</v>
      </c>
    </row>
    <row r="52" spans="2:17" ht="26" customHeight="1" thickTop="1" thickBot="1">
      <c r="B52" s="35"/>
      <c r="C52" s="60">
        <v>8</v>
      </c>
      <c r="D52" s="536"/>
      <c r="E52" s="536"/>
      <c r="F52" s="50"/>
      <c r="G52" s="61" t="s">
        <v>448</v>
      </c>
      <c r="H52" s="637"/>
      <c r="I52" s="638"/>
      <c r="J52" s="637"/>
      <c r="K52" s="638"/>
      <c r="L52" s="38"/>
      <c r="O52" s="332">
        <f t="shared" si="0"/>
        <v>0</v>
      </c>
    </row>
    <row r="53" spans="2:17" ht="26" customHeight="1" thickTop="1" thickBot="1">
      <c r="B53" s="35"/>
      <c r="C53" s="60">
        <v>9</v>
      </c>
      <c r="D53" s="536"/>
      <c r="E53" s="536"/>
      <c r="F53" s="50"/>
      <c r="G53" s="61" t="s">
        <v>449</v>
      </c>
      <c r="H53" s="637"/>
      <c r="I53" s="638"/>
      <c r="J53" s="637"/>
      <c r="K53" s="638"/>
      <c r="L53" s="38"/>
      <c r="O53" s="332">
        <f t="shared" si="0"/>
        <v>0</v>
      </c>
    </row>
    <row r="54" spans="2:17" ht="26" customHeight="1" thickTop="1" thickBot="1">
      <c r="B54" s="35"/>
      <c r="C54" s="60">
        <v>10</v>
      </c>
      <c r="D54" s="536"/>
      <c r="E54" s="536"/>
      <c r="F54" s="50"/>
      <c r="G54" s="61" t="s">
        <v>450</v>
      </c>
      <c r="H54" s="637"/>
      <c r="I54" s="638"/>
      <c r="J54" s="637"/>
      <c r="K54" s="638"/>
      <c r="L54" s="38"/>
      <c r="O54" s="45">
        <f t="shared" si="0"/>
        <v>0</v>
      </c>
      <c r="P54" s="45"/>
      <c r="Q54" s="45"/>
    </row>
    <row r="55" spans="2:17" s="408" customFormat="1" ht="26" customHeight="1" thickTop="1" thickBot="1">
      <c r="B55" s="35"/>
      <c r="C55" s="60"/>
      <c r="D55" s="410"/>
      <c r="E55" s="410"/>
      <c r="F55" s="409"/>
      <c r="G55" s="61"/>
      <c r="H55" s="415"/>
      <c r="I55" s="415"/>
      <c r="J55" s="415"/>
      <c r="K55" s="415"/>
      <c r="L55" s="38"/>
      <c r="O55" s="407"/>
      <c r="P55" s="407"/>
      <c r="Q55" s="407"/>
    </row>
    <row r="56" spans="2:17" s="408" customFormat="1" ht="26" customHeight="1" thickTop="1" thickBot="1">
      <c r="B56" s="35"/>
      <c r="C56" s="60"/>
      <c r="D56" s="411" t="s">
        <v>438</v>
      </c>
      <c r="E56" s="414" t="str">
        <f>IF(SUM(E45:E54)=0,"non déterminable",AVERAGE(E45:E54))</f>
        <v>non déterminable</v>
      </c>
      <c r="F56" s="409"/>
      <c r="G56" s="61"/>
      <c r="H56" s="415"/>
      <c r="I56" s="412" t="s">
        <v>438</v>
      </c>
      <c r="J56" s="628" t="str">
        <f>IF(SUM(J45:K54)=0,"non déterminable",AVERAGE(J45:K54))</f>
        <v>non déterminable</v>
      </c>
      <c r="K56" s="629"/>
      <c r="L56" s="38"/>
      <c r="O56" s="407"/>
      <c r="P56" s="407"/>
      <c r="Q56" s="407"/>
    </row>
    <row r="57" spans="2:17" s="408" customFormat="1" ht="26" customHeight="1" thickTop="1" thickBot="1">
      <c r="B57" s="35"/>
      <c r="C57" s="60"/>
      <c r="D57" s="411" t="s">
        <v>439</v>
      </c>
      <c r="E57" s="416" t="str">
        <f>IF(OR(E56="non déterminable",D42=""),"non déterminable",D42*E56/10000)</f>
        <v>non déterminable</v>
      </c>
      <c r="F57" s="409"/>
      <c r="G57" s="61"/>
      <c r="H57" s="415"/>
      <c r="I57" s="413" t="s">
        <v>439</v>
      </c>
      <c r="J57" s="630" t="str">
        <f>IF(SUM(O45:O54)=0,"non déterminable",SUM(O45:O54)/10000)</f>
        <v>non déterminable</v>
      </c>
      <c r="K57" s="631"/>
      <c r="L57" s="38"/>
      <c r="O57" s="407"/>
      <c r="P57" s="407"/>
      <c r="Q57" s="407"/>
    </row>
    <row r="58" spans="2:17" ht="4" customHeight="1" thickTop="1" thickBot="1">
      <c r="B58" s="43"/>
      <c r="C58" s="44"/>
      <c r="D58" s="45"/>
      <c r="E58" s="45"/>
      <c r="F58" s="45"/>
      <c r="G58" s="62"/>
      <c r="H58" s="45"/>
      <c r="I58" s="45"/>
      <c r="J58" s="45"/>
      <c r="K58" s="45"/>
      <c r="L58" s="46"/>
    </row>
    <row r="59" spans="2:17" ht="26" customHeight="1">
      <c r="B59" s="50"/>
      <c r="C59" s="36"/>
      <c r="D59" s="50"/>
      <c r="E59" s="50"/>
      <c r="F59" s="50"/>
      <c r="G59" s="50"/>
      <c r="H59" s="50"/>
      <c r="I59" s="50"/>
      <c r="J59" s="50"/>
      <c r="K59" s="50"/>
      <c r="L59" s="50"/>
    </row>
    <row r="60" spans="2:17" ht="26" customHeight="1" thickBot="1">
      <c r="C60" s="29" t="s">
        <v>453</v>
      </c>
      <c r="O60" s="379" t="s">
        <v>222</v>
      </c>
      <c r="P60" s="379"/>
      <c r="Q60" s="379"/>
    </row>
    <row r="61" spans="2:17" ht="4" customHeight="1">
      <c r="B61" s="30"/>
      <c r="C61" s="33"/>
      <c r="D61" s="33"/>
      <c r="E61" s="33"/>
      <c r="F61" s="33"/>
      <c r="G61" s="33"/>
      <c r="H61" s="33"/>
      <c r="I61" s="33"/>
      <c r="J61" s="33"/>
      <c r="K61" s="33"/>
      <c r="L61" s="34"/>
      <c r="O61" s="377"/>
      <c r="P61" s="377"/>
      <c r="Q61" s="377"/>
    </row>
    <row r="62" spans="2:17" ht="71" customHeight="1">
      <c r="B62" s="35"/>
      <c r="C62" s="632"/>
      <c r="D62" s="632"/>
      <c r="E62" s="632"/>
      <c r="F62" s="632"/>
      <c r="G62" s="632"/>
      <c r="H62" s="632"/>
      <c r="I62" s="632"/>
      <c r="J62" s="632"/>
      <c r="K62" s="632"/>
      <c r="L62" s="38"/>
      <c r="O62" s="377" t="str">
        <f>IF(C62="","",C62&amp;" /")</f>
        <v/>
      </c>
      <c r="P62" s="377"/>
      <c r="Q62" s="377"/>
    </row>
    <row r="63" spans="2:17" ht="71" customHeight="1">
      <c r="B63" s="35"/>
      <c r="C63" s="632"/>
      <c r="D63" s="632"/>
      <c r="E63" s="632"/>
      <c r="F63" s="632"/>
      <c r="G63" s="632"/>
      <c r="H63" s="632"/>
      <c r="I63" s="632"/>
      <c r="J63" s="632"/>
      <c r="K63" s="632"/>
      <c r="L63" s="38"/>
      <c r="O63" s="377" t="str">
        <f t="shared" ref="O63:O82" si="1">IF(C63="","",C63&amp;" /")</f>
        <v/>
      </c>
      <c r="P63" s="377"/>
      <c r="Q63" s="377"/>
    </row>
    <row r="64" spans="2:17" ht="71" customHeight="1">
      <c r="B64" s="35"/>
      <c r="C64" s="632"/>
      <c r="D64" s="632"/>
      <c r="E64" s="632"/>
      <c r="F64" s="632"/>
      <c r="G64" s="632"/>
      <c r="H64" s="632"/>
      <c r="I64" s="632"/>
      <c r="J64" s="632"/>
      <c r="K64" s="632"/>
      <c r="L64" s="38"/>
      <c r="O64" s="377" t="str">
        <f t="shared" si="1"/>
        <v/>
      </c>
      <c r="P64" s="377"/>
      <c r="Q64" s="377"/>
    </row>
    <row r="65" spans="2:17" ht="71" customHeight="1">
      <c r="B65" s="35"/>
      <c r="C65" s="632"/>
      <c r="D65" s="632"/>
      <c r="E65" s="632"/>
      <c r="F65" s="632"/>
      <c r="G65" s="632"/>
      <c r="H65" s="632"/>
      <c r="I65" s="632"/>
      <c r="J65" s="632"/>
      <c r="K65" s="632"/>
      <c r="L65" s="38"/>
      <c r="O65" s="377" t="str">
        <f t="shared" si="1"/>
        <v/>
      </c>
      <c r="P65" s="377"/>
      <c r="Q65" s="377"/>
    </row>
    <row r="66" spans="2:17" ht="71" customHeight="1">
      <c r="B66" s="35"/>
      <c r="C66" s="632"/>
      <c r="D66" s="632"/>
      <c r="E66" s="632"/>
      <c r="F66" s="632"/>
      <c r="G66" s="632"/>
      <c r="H66" s="632"/>
      <c r="I66" s="632"/>
      <c r="J66" s="632"/>
      <c r="K66" s="632"/>
      <c r="L66" s="38"/>
      <c r="O66" s="377" t="str">
        <f t="shared" si="1"/>
        <v/>
      </c>
      <c r="P66" s="377"/>
      <c r="Q66" s="377"/>
    </row>
    <row r="67" spans="2:17" ht="71" customHeight="1">
      <c r="B67" s="35"/>
      <c r="C67" s="632"/>
      <c r="D67" s="632"/>
      <c r="E67" s="632"/>
      <c r="F67" s="632"/>
      <c r="G67" s="632"/>
      <c r="H67" s="632"/>
      <c r="I67" s="632"/>
      <c r="J67" s="632"/>
      <c r="K67" s="632"/>
      <c r="L67" s="38"/>
      <c r="O67" s="377" t="str">
        <f t="shared" si="1"/>
        <v/>
      </c>
      <c r="P67" s="377"/>
      <c r="Q67" s="377"/>
    </row>
    <row r="68" spans="2:17" ht="71" customHeight="1">
      <c r="B68" s="35"/>
      <c r="C68" s="632"/>
      <c r="D68" s="632"/>
      <c r="E68" s="632"/>
      <c r="F68" s="632"/>
      <c r="G68" s="632"/>
      <c r="H68" s="632"/>
      <c r="I68" s="632"/>
      <c r="J68" s="632"/>
      <c r="K68" s="632"/>
      <c r="L68" s="38"/>
      <c r="O68" s="377" t="str">
        <f t="shared" si="1"/>
        <v/>
      </c>
      <c r="P68" s="377"/>
      <c r="Q68" s="377"/>
    </row>
    <row r="69" spans="2:17" ht="71" customHeight="1">
      <c r="B69" s="35"/>
      <c r="C69" s="632"/>
      <c r="D69" s="632"/>
      <c r="E69" s="632"/>
      <c r="F69" s="632"/>
      <c r="G69" s="632"/>
      <c r="H69" s="632"/>
      <c r="I69" s="632"/>
      <c r="J69" s="632"/>
      <c r="K69" s="632"/>
      <c r="L69" s="38"/>
      <c r="O69" s="377" t="str">
        <f t="shared" si="1"/>
        <v/>
      </c>
      <c r="P69" s="377"/>
      <c r="Q69" s="377"/>
    </row>
    <row r="70" spans="2:17" ht="71" customHeight="1">
      <c r="B70" s="35"/>
      <c r="C70" s="632"/>
      <c r="D70" s="632"/>
      <c r="E70" s="632"/>
      <c r="F70" s="632"/>
      <c r="G70" s="632"/>
      <c r="H70" s="632"/>
      <c r="I70" s="632"/>
      <c r="J70" s="632"/>
      <c r="K70" s="632"/>
      <c r="L70" s="38"/>
      <c r="O70" s="377" t="str">
        <f t="shared" si="1"/>
        <v/>
      </c>
      <c r="P70" s="377"/>
      <c r="Q70" s="377"/>
    </row>
    <row r="71" spans="2:17" ht="71" customHeight="1">
      <c r="B71" s="35"/>
      <c r="C71" s="632"/>
      <c r="D71" s="632"/>
      <c r="E71" s="632"/>
      <c r="F71" s="632"/>
      <c r="G71" s="632"/>
      <c r="H71" s="632"/>
      <c r="I71" s="632"/>
      <c r="J71" s="632"/>
      <c r="K71" s="632"/>
      <c r="L71" s="38"/>
      <c r="O71" s="377" t="str">
        <f t="shared" si="1"/>
        <v/>
      </c>
      <c r="P71" s="377"/>
      <c r="Q71" s="377"/>
    </row>
    <row r="72" spans="2:17" ht="71" customHeight="1">
      <c r="B72" s="35"/>
      <c r="C72" s="632"/>
      <c r="D72" s="632"/>
      <c r="E72" s="632"/>
      <c r="F72" s="632"/>
      <c r="G72" s="632"/>
      <c r="H72" s="632"/>
      <c r="I72" s="632"/>
      <c r="J72" s="632"/>
      <c r="K72" s="632"/>
      <c r="L72" s="38"/>
      <c r="O72" s="377" t="str">
        <f t="shared" si="1"/>
        <v/>
      </c>
      <c r="P72" s="377"/>
      <c r="Q72" s="377"/>
    </row>
    <row r="73" spans="2:17" ht="71" customHeight="1">
      <c r="B73" s="35"/>
      <c r="C73" s="632"/>
      <c r="D73" s="632"/>
      <c r="E73" s="632"/>
      <c r="F73" s="632"/>
      <c r="G73" s="632"/>
      <c r="H73" s="632"/>
      <c r="I73" s="632"/>
      <c r="J73" s="632"/>
      <c r="K73" s="632"/>
      <c r="L73" s="38"/>
      <c r="O73" s="377" t="str">
        <f t="shared" si="1"/>
        <v/>
      </c>
      <c r="P73" s="377"/>
      <c r="Q73" s="377"/>
    </row>
    <row r="74" spans="2:17" ht="71" customHeight="1">
      <c r="B74" s="35"/>
      <c r="C74" s="632"/>
      <c r="D74" s="632"/>
      <c r="E74" s="632"/>
      <c r="F74" s="632"/>
      <c r="G74" s="632"/>
      <c r="H74" s="632"/>
      <c r="I74" s="632"/>
      <c r="J74" s="632"/>
      <c r="K74" s="632"/>
      <c r="L74" s="38"/>
      <c r="O74" s="377" t="str">
        <f t="shared" si="1"/>
        <v/>
      </c>
      <c r="P74" s="377"/>
      <c r="Q74" s="377"/>
    </row>
    <row r="75" spans="2:17" ht="71" customHeight="1">
      <c r="B75" s="35"/>
      <c r="C75" s="632"/>
      <c r="D75" s="632"/>
      <c r="E75" s="632"/>
      <c r="F75" s="632"/>
      <c r="G75" s="632"/>
      <c r="H75" s="632"/>
      <c r="I75" s="632"/>
      <c r="J75" s="632"/>
      <c r="K75" s="632"/>
      <c r="L75" s="38"/>
      <c r="O75" s="377" t="str">
        <f t="shared" si="1"/>
        <v/>
      </c>
      <c r="P75" s="377"/>
      <c r="Q75" s="377"/>
    </row>
    <row r="76" spans="2:17" ht="71" customHeight="1">
      <c r="B76" s="35"/>
      <c r="C76" s="632"/>
      <c r="D76" s="632"/>
      <c r="E76" s="632"/>
      <c r="F76" s="632"/>
      <c r="G76" s="632"/>
      <c r="H76" s="632"/>
      <c r="I76" s="632"/>
      <c r="J76" s="632"/>
      <c r="K76" s="632"/>
      <c r="L76" s="38"/>
      <c r="O76" s="377" t="str">
        <f t="shared" si="1"/>
        <v/>
      </c>
      <c r="P76" s="377"/>
      <c r="Q76" s="377"/>
    </row>
    <row r="77" spans="2:17" ht="71" customHeight="1">
      <c r="B77" s="35"/>
      <c r="C77" s="632"/>
      <c r="D77" s="632"/>
      <c r="E77" s="632"/>
      <c r="F77" s="632"/>
      <c r="G77" s="632"/>
      <c r="H77" s="632"/>
      <c r="I77" s="632"/>
      <c r="J77" s="632"/>
      <c r="K77" s="632"/>
      <c r="L77" s="38"/>
      <c r="O77" s="377" t="str">
        <f t="shared" si="1"/>
        <v/>
      </c>
      <c r="P77" s="377"/>
      <c r="Q77" s="377"/>
    </row>
    <row r="78" spans="2:17" ht="71" customHeight="1">
      <c r="B78" s="35"/>
      <c r="C78" s="632"/>
      <c r="D78" s="632"/>
      <c r="E78" s="632"/>
      <c r="F78" s="632"/>
      <c r="G78" s="632"/>
      <c r="H78" s="632"/>
      <c r="I78" s="632"/>
      <c r="J78" s="632"/>
      <c r="K78" s="632"/>
      <c r="L78" s="38"/>
      <c r="O78" s="377" t="str">
        <f t="shared" si="1"/>
        <v/>
      </c>
      <c r="P78" s="377"/>
      <c r="Q78" s="377"/>
    </row>
    <row r="79" spans="2:17" ht="71" customHeight="1">
      <c r="B79" s="35"/>
      <c r="C79" s="632"/>
      <c r="D79" s="632"/>
      <c r="E79" s="632"/>
      <c r="F79" s="632"/>
      <c r="G79" s="632"/>
      <c r="H79" s="632"/>
      <c r="I79" s="632"/>
      <c r="J79" s="632"/>
      <c r="K79" s="632"/>
      <c r="L79" s="38"/>
      <c r="O79" s="377" t="str">
        <f t="shared" si="1"/>
        <v/>
      </c>
      <c r="P79" s="377"/>
      <c r="Q79" s="377"/>
    </row>
    <row r="80" spans="2:17" ht="71" customHeight="1">
      <c r="B80" s="35"/>
      <c r="C80" s="632"/>
      <c r="D80" s="632"/>
      <c r="E80" s="632"/>
      <c r="F80" s="632"/>
      <c r="G80" s="632"/>
      <c r="H80" s="632"/>
      <c r="I80" s="632"/>
      <c r="J80" s="632"/>
      <c r="K80" s="632"/>
      <c r="L80" s="38"/>
      <c r="O80" s="377" t="str">
        <f t="shared" si="1"/>
        <v/>
      </c>
      <c r="P80" s="377"/>
      <c r="Q80" s="377"/>
    </row>
    <row r="81" spans="2:17" ht="71" customHeight="1">
      <c r="B81" s="35"/>
      <c r="C81" s="632"/>
      <c r="D81" s="632"/>
      <c r="E81" s="632"/>
      <c r="F81" s="632"/>
      <c r="G81" s="632"/>
      <c r="H81" s="632"/>
      <c r="I81" s="632"/>
      <c r="J81" s="632"/>
      <c r="K81" s="632"/>
      <c r="L81" s="38"/>
      <c r="O81" s="377" t="str">
        <f t="shared" si="1"/>
        <v/>
      </c>
      <c r="P81" s="377"/>
      <c r="Q81" s="377"/>
    </row>
    <row r="82" spans="2:17" ht="71" customHeight="1" thickBot="1">
      <c r="B82" s="35"/>
      <c r="C82" s="632"/>
      <c r="D82" s="632"/>
      <c r="E82" s="632"/>
      <c r="F82" s="632"/>
      <c r="G82" s="632"/>
      <c r="H82" s="632"/>
      <c r="I82" s="632"/>
      <c r="J82" s="632"/>
      <c r="K82" s="632"/>
      <c r="L82" s="38"/>
      <c r="O82" s="379" t="str">
        <f t="shared" si="1"/>
        <v/>
      </c>
      <c r="P82" s="379"/>
      <c r="Q82" s="379"/>
    </row>
    <row r="83" spans="2:17" ht="4" customHeight="1" thickBot="1">
      <c r="B83" s="43"/>
      <c r="C83" s="45" t="s">
        <v>223</v>
      </c>
      <c r="D83" s="45"/>
      <c r="E83" s="45"/>
      <c r="F83" s="45"/>
      <c r="G83" s="45"/>
      <c r="H83" s="45"/>
      <c r="I83" s="45"/>
      <c r="J83" s="45"/>
      <c r="K83" s="45"/>
      <c r="L83" s="46"/>
      <c r="O83" s="377"/>
      <c r="P83" s="377"/>
      <c r="Q83" s="377"/>
    </row>
    <row r="84" spans="2:17" ht="26" customHeight="1" thickBot="1">
      <c r="O84" s="379" t="str">
        <f>SUBSTITUTE(TRIM(O62&amp;" "&amp;O63&amp;" "&amp;O64&amp;" "&amp;O65&amp;" "&amp;O66&amp;" "&amp;O67&amp;" "&amp;O68&amp;" "&amp;O69&amp;" "&amp;O70&amp;" "&amp;O71&amp;" "&amp;O72&amp;" "&amp;O73&amp;" "&amp;O74&amp;" "&amp;O75&amp;" "&amp;O76&amp;" "&amp;O77&amp;" "&amp;O78&amp;" "&amp;O79&amp;" "&amp;O80&amp;" "&amp;O81&amp;" "&amp;O82&amp;" "&amp;"-"),"/ -","")</f>
        <v>-</v>
      </c>
      <c r="P84" s="379"/>
      <c r="Q84" s="379"/>
    </row>
    <row r="85" spans="2:17" ht="26" customHeight="1" thickBot="1">
      <c r="C85" s="633" t="s">
        <v>650</v>
      </c>
      <c r="D85" s="634"/>
      <c r="E85" s="634"/>
      <c r="F85" s="634"/>
      <c r="G85" s="634"/>
      <c r="H85" s="634"/>
      <c r="I85" s="634"/>
      <c r="J85" s="634"/>
      <c r="K85" s="635"/>
    </row>
  </sheetData>
  <sheetProtection sheet="1" objects="1" scenarios="1"/>
  <mergeCells count="80">
    <mergeCell ref="C41:D41"/>
    <mergeCell ref="B3:C3"/>
    <mergeCell ref="B1:L1"/>
    <mergeCell ref="D5:E5"/>
    <mergeCell ref="D6:E6"/>
    <mergeCell ref="D7:E7"/>
    <mergeCell ref="D14:E14"/>
    <mergeCell ref="D13:E13"/>
    <mergeCell ref="H16:K16"/>
    <mergeCell ref="H15:K15"/>
    <mergeCell ref="H14:K14"/>
    <mergeCell ref="H13:K13"/>
    <mergeCell ref="D15:E15"/>
    <mergeCell ref="D16:E16"/>
    <mergeCell ref="H52:I52"/>
    <mergeCell ref="J52:K52"/>
    <mergeCell ref="D26:E26"/>
    <mergeCell ref="D22:E22"/>
    <mergeCell ref="D23:E23"/>
    <mergeCell ref="D24:E24"/>
    <mergeCell ref="H22:K22"/>
    <mergeCell ref="H25:I25"/>
    <mergeCell ref="H26:I26"/>
    <mergeCell ref="D25:E25"/>
    <mergeCell ref="J50:K50"/>
    <mergeCell ref="H33:K33"/>
    <mergeCell ref="D33:E33"/>
    <mergeCell ref="H51:I51"/>
    <mergeCell ref="H50:I50"/>
    <mergeCell ref="D42:E42"/>
    <mergeCell ref="H54:I54"/>
    <mergeCell ref="D21:E21"/>
    <mergeCell ref="H24:K24"/>
    <mergeCell ref="H23:K23"/>
    <mergeCell ref="H21:K21"/>
    <mergeCell ref="J51:K51"/>
    <mergeCell ref="D34:E34"/>
    <mergeCell ref="D35:E35"/>
    <mergeCell ref="D36:E36"/>
    <mergeCell ref="H34:K34"/>
    <mergeCell ref="H35:K35"/>
    <mergeCell ref="H36:K36"/>
    <mergeCell ref="H48:I48"/>
    <mergeCell ref="J48:K48"/>
    <mergeCell ref="H49:I49"/>
    <mergeCell ref="J49:K49"/>
    <mergeCell ref="H47:I47"/>
    <mergeCell ref="H46:I46"/>
    <mergeCell ref="H45:I45"/>
    <mergeCell ref="J47:K47"/>
    <mergeCell ref="J46:K46"/>
    <mergeCell ref="J45:K45"/>
    <mergeCell ref="C81:K81"/>
    <mergeCell ref="C82:K82"/>
    <mergeCell ref="C85:K85"/>
    <mergeCell ref="H5:K5"/>
    <mergeCell ref="C74:K74"/>
    <mergeCell ref="C75:K75"/>
    <mergeCell ref="C76:K76"/>
    <mergeCell ref="C78:K78"/>
    <mergeCell ref="C79:K79"/>
    <mergeCell ref="J54:K54"/>
    <mergeCell ref="H53:I53"/>
    <mergeCell ref="J53:K53"/>
    <mergeCell ref="C68:K68"/>
    <mergeCell ref="C67:K67"/>
    <mergeCell ref="C66:K66"/>
    <mergeCell ref="C65:K65"/>
    <mergeCell ref="J56:K56"/>
    <mergeCell ref="J57:K57"/>
    <mergeCell ref="C77:K77"/>
    <mergeCell ref="C69:K69"/>
    <mergeCell ref="C80:K80"/>
    <mergeCell ref="C64:K64"/>
    <mergeCell ref="C63:K63"/>
    <mergeCell ref="C62:K62"/>
    <mergeCell ref="C70:K70"/>
    <mergeCell ref="C71:K71"/>
    <mergeCell ref="C72:K72"/>
    <mergeCell ref="C73:K73"/>
  </mergeCells>
  <phoneticPr fontId="1" type="noConversion"/>
  <conditionalFormatting sqref="C58:K59">
    <cfRule type="expression" dxfId="66" priority="48">
      <formula>_xludf.if($P$41=TRUE,TRUE,FALSE)</formula>
    </cfRule>
  </conditionalFormatting>
  <conditionalFormatting sqref="D5:E7">
    <cfRule type="expression" dxfId="65" priority="30">
      <formula>$D5=""</formula>
    </cfRule>
  </conditionalFormatting>
  <conditionalFormatting sqref="G41:K57">
    <cfRule type="expression" dxfId="64" priority="18" stopIfTrue="1">
      <formula>$R$23=1</formula>
    </cfRule>
  </conditionalFormatting>
  <conditionalFormatting sqref="H5">
    <cfRule type="expression" dxfId="63" priority="27">
      <formula>$H$5=""</formula>
    </cfRule>
  </conditionalFormatting>
  <conditionalFormatting sqref="H6:K8">
    <cfRule type="expression" dxfId="62" priority="26">
      <formula>H6=""</formula>
    </cfRule>
  </conditionalFormatting>
  <conditionalFormatting sqref="D42:E42">
    <cfRule type="expression" dxfId="61" priority="20">
      <formula>D42=""</formula>
    </cfRule>
  </conditionalFormatting>
  <conditionalFormatting sqref="D45:E54">
    <cfRule type="expression" dxfId="60" priority="29">
      <formula>D45=""</formula>
    </cfRule>
  </conditionalFormatting>
  <conditionalFormatting sqref="H45:K54">
    <cfRule type="expression" dxfId="59" priority="28">
      <formula>H45=""</formula>
    </cfRule>
  </conditionalFormatting>
  <conditionalFormatting sqref="C62:K68 C78:K82 C77 C70:K76 C69">
    <cfRule type="expression" dxfId="58" priority="17">
      <formula>C62=""</formula>
    </cfRule>
  </conditionalFormatting>
  <conditionalFormatting sqref="D15:E16">
    <cfRule type="expression" dxfId="57" priority="16">
      <formula>$D15=""</formula>
    </cfRule>
  </conditionalFormatting>
  <conditionalFormatting sqref="H14:K14">
    <cfRule type="expression" dxfId="56" priority="15">
      <formula>$H$14=""</formula>
    </cfRule>
  </conditionalFormatting>
  <conditionalFormatting sqref="H16:K16">
    <cfRule type="expression" dxfId="55" priority="14">
      <formula>$H$16=""</formula>
    </cfRule>
  </conditionalFormatting>
  <conditionalFormatting sqref="D21:E21">
    <cfRule type="expression" dxfId="54" priority="13">
      <formula>$D$21=""</formula>
    </cfRule>
  </conditionalFormatting>
  <conditionalFormatting sqref="H21:K22">
    <cfRule type="expression" dxfId="53" priority="12">
      <formula>$H21=""</formula>
    </cfRule>
  </conditionalFormatting>
  <conditionalFormatting sqref="D23:E25">
    <cfRule type="expression" dxfId="52" priority="11">
      <formula>$D23=""</formula>
    </cfRule>
  </conditionalFormatting>
  <conditionalFormatting sqref="K25:K26">
    <cfRule type="expression" dxfId="51" priority="10">
      <formula>$K25=""</formula>
    </cfRule>
  </conditionalFormatting>
  <conditionalFormatting sqref="D33:E33">
    <cfRule type="expression" dxfId="50" priority="9">
      <formula>$D$33=""</formula>
    </cfRule>
  </conditionalFormatting>
  <conditionalFormatting sqref="H33:K33">
    <cfRule type="expression" dxfId="49" priority="8">
      <formula>$H$33=""</formula>
    </cfRule>
  </conditionalFormatting>
  <conditionalFormatting sqref="J25:K25">
    <cfRule type="expression" dxfId="48" priority="6">
      <formula>OR($R$27=2,$R$27=0)</formula>
    </cfRule>
  </conditionalFormatting>
  <conditionalFormatting sqref="J26:K26">
    <cfRule type="expression" dxfId="47" priority="5">
      <formula>OR($V$27=2,$V$27=0)</formula>
    </cfRule>
  </conditionalFormatting>
  <conditionalFormatting sqref="C41:C57 E41:E57 D42:D57">
    <cfRule type="expression" dxfId="46" priority="3">
      <formula>$R$23=2</formula>
    </cfRule>
  </conditionalFormatting>
  <conditionalFormatting sqref="J7">
    <cfRule type="expression" dxfId="45" priority="2">
      <formula>J7=""</formula>
    </cfRule>
  </conditionalFormatting>
  <conditionalFormatting sqref="K7">
    <cfRule type="expression" dxfId="44" priority="1">
      <formula>K7=""</formula>
    </cfRule>
  </conditionalFormatting>
  <dataValidations xWindow="687" yWindow="436" count="36">
    <dataValidation type="custom" errorStyle="information" allowBlank="1" showErrorMessage="1" errorTitle="Test" error="machs anders" sqref="O41">
      <formula1>"FALSCH"</formula1>
    </dataValidation>
    <dataValidation type="whole" allowBlank="1" showInputMessage="1" showErrorMessage="1" errorTitle="Vérifiez votre saisie" error="Indiquez les coordonnées sous la forme suivante:_x000a__x000a_Série de 5 ou 6 chiffres, par ex. 150301_x000a__x000a_La valeur indiquée pour les coordonnées nord-sud doit être comprise entre 75'000 et 296'000." promptTitle="Assistant" prompt="Les coordonnées doivent être indiquées sous la forme suivante:_x000a__x000a_Série de 5 ou 6 chiffres, par ex. 120201" sqref="K8">
      <formula1>75000</formula1>
      <formula2>296000</formula2>
    </dataValidation>
    <dataValidation type="whole" allowBlank="1" showInputMessage="1" showErrorMessage="1" errorTitle="Vérifiez votre saisie" error="Indiquez les coordonnées sous la forme suivante:_x000d__x000d_Série de six chiffres, par ex. 550301_x000d__x000d_La valeur indiquée pour les coordonnées est-ouest doit être comprise entre 485'000 et 834'000." promptTitle="Assistant" prompt="Les coordonnées doivent être indiquées sous la forme suivante:_x000a__x000a_Série de six chiffres, par ex. 620201_x000d_" sqref="J8">
      <formula1>485000</formula1>
      <formula2>834000</formula2>
    </dataValidation>
    <dataValidation type="textLength" errorStyle="warning" allowBlank="1" showErrorMessage="1" errorTitle="Vérifiez votre saisie" error="Etes-vous certain/e du nom de la commune que vous avez indiqué?" sqref="D6:E6">
      <formula1>2</formula1>
      <formula2>100</formula2>
    </dataValidation>
    <dataValidation type="time" allowBlank="1" showInputMessage="1" showErrorMessage="1" errorTitle="Vérifiez votre saisie" error="Votre indication est insolite. Respectez le format suivant: _x000a__x000a_hh:mm (attention aux deux points!)_x000d_" promptTitle="Assistant" prompt="Indiquez l’heure sous la forme suivante:_x000a__x000a_hh:mm (attention aux deux points!)_x000d_" sqref="I6">
      <formula1>0.208333333333333</formula1>
      <formula2>0.9375</formula2>
    </dataValidation>
    <dataValidation errorStyle="warning" allowBlank="1" errorTitle="Eingabe überprüfen" error="Sind Sie sicher, dass Ihre Eingabe korrekt ist?" promptTitle="Einhabehinweis" prompt="Geben Sie den Namen der nächstgelegenen Abflussmessstation ein." sqref="D14"/>
    <dataValidation type="decimal" errorStyle="warning" allowBlank="1" showInputMessage="1" showErrorMessage="1" errorTitle="Vérifiez votre saisie" error="La valeur ou l’information que vous avez saisie sort de l’ordinaire. Vérifiez son exactitude." sqref="D15:E15">
      <formula1>0</formula1>
      <formula2>20000</formula2>
    </dataValidation>
    <dataValidation type="decimal" errorStyle="warning" allowBlank="1" showInputMessage="1" showErrorMessage="1" errorTitle="Vérifiez votre saisie" error="La valeur ou l’information que vous avez saisie sort de l’ordinaire. Vérifiez son exactitude." sqref="D16:E16">
      <formula1>0</formula1>
      <formula2>35</formula2>
    </dataValidation>
    <dataValidation type="textLength" errorStyle="warning" allowBlank="1" showInputMessage="1" showErrorMessage="1" errorTitle="Vérifiez votre saisie" error="La valeur ou l’information que vous avez saisie sort de l’ordinaire. Vérifiez son exactitude." sqref="H21:K21">
      <formula1>2</formula1>
      <formula2>100</formula2>
    </dataValidation>
    <dataValidation type="textLength" errorStyle="warning" allowBlank="1" showErrorMessage="1" errorTitle="Eingabe überprüfen" error="Sie haben eine ungewöhnliche Eingabe gemacht. Bitte überprüfen Sie diese." promptTitle="Eingabehilfe" prompt="Beschreiben Sie mit Worten die Witterung am Probetag." sqref="H15:K15">
      <formula1>2</formula1>
      <formula2>100</formula2>
    </dataValidation>
    <dataValidation type="decimal" errorStyle="warning" allowBlank="1" showInputMessage="1" showErrorMessage="1" errorTitle="Vérifiez votre saisie" error="La valeur ou l’information que vous avez saisie sort de l’ordinaire. Vérifiez son exactitude." promptTitle="Assistant" prompt="Attention à l’unité: µS/cm" sqref="H16:K16">
      <formula1>0</formula1>
      <formula2>10000</formula2>
    </dataValidation>
    <dataValidation type="textLength" allowBlank="1" showInputMessage="1" showErrorMessage="1" errorTitle="Eingabe überprüfen" error="Sie haben eine ungewöhnliche Eingabe gemacht. Bitte überprüfen Sie diese." sqref="D22">
      <formula1>2</formula1>
      <formula2>100</formula2>
    </dataValidation>
    <dataValidation type="decimal" errorStyle="warning" allowBlank="1" showInputMessage="1" showErrorMessage="1" errorTitle="Vérifiez votre saisie" error="La valeur ou l’information que vous avez saisie sort de l’ordinaire. Vérifiez son exactitude." sqref="D24:E24">
      <formula1>1</formula1>
      <formula2>99</formula2>
    </dataValidation>
    <dataValidation errorStyle="warning" allowBlank="1" errorTitle="Eingabe überprüfen" error="Sie haben eine ungewöhnliche Eingabe gemacht. Bitte überprüfen Sie diese." sqref="H25:H28 J25:J28"/>
    <dataValidation type="decimal" errorStyle="warning" allowBlank="1" showInputMessage="1" showErrorMessage="1" errorTitle="Eingabe überprüfen" error="Sie haben eine ungewöhnliche Eingabe gemacht. Bitte überprüfen Sie diese." sqref="H24:K24">
      <formula1>0</formula1>
      <formula2>15</formula2>
    </dataValidation>
    <dataValidation type="decimal" allowBlank="1" showInputMessage="1" showErrorMessage="1" errorTitle="Vérifiez votre saisie" error="La valeur indiquée doit être comprise entre 0 et 100." sqref="H33:K33">
      <formula1>0</formula1>
      <formula2>100</formula2>
    </dataValidation>
    <dataValidation type="decimal" errorStyle="warning" allowBlank="1" showInputMessage="1" showErrorMessage="1" errorTitle="Vérifiez votre saisie" error="La valeur ou l’information que vous avez saisie sort de l’ordinaire. Vérifiez son exactitude." sqref="E46:E54">
      <formula1>0</formula1>
      <formula2>999</formula2>
    </dataValidation>
    <dataValidation type="whole" allowBlank="1" showInputMessage="1" showErrorMessage="1" sqref="D8:E8">
      <formula1>0</formula1>
      <formula2>999</formula2>
    </dataValidation>
    <dataValidation type="whole" allowBlank="1" showInputMessage="1" showErrorMessage="1" errorTitle="Vérifiez votre saisie" error="Indiquez les coordonnées sous la forme suivante:_x000d__x000d_Série de six chiffres, par ex. 550301_x000a__x000a_La valeur indiquée pour les coordonnées est-ouest doit être comprise entre 485'000 et 834'000." promptTitle="Assistant" prompt="Les coordonnées doivent être indiquées sous la forme suivante:_x000a__x000a_Série de six chiffres, par ex. 620201" sqref="H8">
      <formula1>485000</formula1>
      <formula2>834000</formula2>
    </dataValidation>
    <dataValidation type="time" allowBlank="1" showInputMessage="1" showErrorMessage="1" errorTitle="Vérifiez votre saisie" error="Votre indication est insolite. Respectez le format suivant: _x000a__x000a_hh:mm (attention aux deux points!)" promptTitle="Assistant" prompt="Indiquez l’heure sous la forme suivante:_x000a__x000a_hh:mm (attention aux deux points!)_x000d_" sqref="K6">
      <formula1>0.208333333333333</formula1>
      <formula2>0.9375</formula2>
    </dataValidation>
    <dataValidation type="textLength" allowBlank="1" showInputMessage="1" showErrorMessage="1" errorTitle="Vérifiez votre saisie" error="La valeur ou l’information que vous avez saisie sort de l’ordinaire. Vérifiez son exactitude." sqref="D23:E23">
      <formula1>1</formula1>
      <formula2>100</formula2>
    </dataValidation>
    <dataValidation type="whole" errorStyle="warning" allowBlank="1" showInputMessage="1" showErrorMessage="1" errorTitle="Vérifiez votre saisie" error="La valeur ou l’information que vous avez saisie sort de l’ordinaire. Vérifiez son exactitude." sqref="D25:E25">
      <formula1>1</formula1>
      <formula2>5</formula2>
    </dataValidation>
    <dataValidation type="whole" errorStyle="warning" allowBlank="1" showInputMessage="1" showErrorMessage="1" errorTitle="Vérifiez votre saisie" error="La valeur ou l’information que vous avez saisie sort de l’ordinaire. Vérifiez son exactitude." sqref="H22:K22">
      <formula1>1</formula1>
      <formula2>9</formula2>
    </dataValidation>
    <dataValidation type="whole" errorStyle="warning" allowBlank="1" showInputMessage="1" showErrorMessage="1" errorTitle="Eingabe überprüfen" error="Sie haben eine ungewöhnliche Eingabe gemacht. Bitte überprüfen Sie diese." sqref="K27:K28">
      <formula1>0</formula1>
      <formula2>999</formula2>
    </dataValidation>
    <dataValidation type="decimal" errorStyle="warning" allowBlank="1" showInputMessage="1" showErrorMessage="1" errorTitle="Eingabe überprüfen" error="Sie haben eine ungewöhnliche Eingabe gemacht. Bitte überprüfen Sie diese." sqref="H55:H57 I55 J55:K55">
      <formula1>0.05</formula1>
      <formula2>999</formula2>
    </dataValidation>
    <dataValidation type="decimal" allowBlank="1" showInputMessage="1" showErrorMessage="1" errorTitle="Vérifiez votre saisie" error="La valeur ou l’information que vous avez saisie sort de l’ordinaire. Vérifiez son exactitude." sqref="D46:D54">
      <formula1>0.01</formula1>
      <formula2>999</formula2>
    </dataValidation>
    <dataValidation type="decimal" allowBlank="1" showInputMessage="1" showErrorMessage="1" errorTitle="Vérifiez votre saisie" error="La valeur ou l’information que vous avez saisie sort de l’ordinaire. Vérifiez son exactitude." sqref="D45">
      <formula1>0</formula1>
      <formula2>999</formula2>
    </dataValidation>
    <dataValidation type="decimal" errorStyle="warning" allowBlank="1" showInputMessage="1" showErrorMessage="1" errorTitle="Vérifiez votre saisie" error="La valeur ou l’information que vous avez saisie sort de l’ordinaire. Vérifiez son exactitude." sqref="D42:E42">
      <formula1>0</formula1>
      <formula2>500</formula2>
    </dataValidation>
    <dataValidation type="date" errorStyle="warning" allowBlank="1" showInputMessage="1" showErrorMessage="1" errorTitle="Vérifiez votre saisie" error="La valeur ou l’information que vous avez saisie sort de l’ordinaire. Vérifiez son exactitude." promptTitle="Assistant" prompt="Indiquez la date sous la forme suivante:_x000d__x000d_jour.mois.année_x000d__x000d_ " sqref="H5:K5">
      <formula1>1</formula1>
      <formula2>73050</formula2>
    </dataValidation>
    <dataValidation type="whole" allowBlank="1" showInputMessage="1" showErrorMessage="1" errorTitle="Vérifiez votre saisie" error="Indiquez les coordonnées sous la forme suivante:_x000a__x000a_Série de 5 ou 6 chiffres, par ex. 150301_x000a__x000a_La valeur indiquée pour les coordonnées nord-sud doit être comprise entre 75'000 et 296'000." promptTitle="Assistant" prompt="Les coordonnées doivent être indiquées sous la forme suivante:_x000a__x000a_Série de 5 ou 6 chiffres, par ex. 120201" sqref="I8">
      <formula1>75000</formula1>
      <formula2>296000</formula2>
    </dataValidation>
    <dataValidation type="decimal" allowBlank="1" showInputMessage="1" showErrorMessage="1" errorTitle="Vérifiez votre saisie" error="La valeur indiquée doit être comprise entre 0 et 100." sqref="D33:E33">
      <formula1>0</formula1>
      <formula2>100</formula2>
    </dataValidation>
    <dataValidation type="textLength" errorStyle="warning" allowBlank="1" showInputMessage="1" showErrorMessage="1" errorTitle="Vérifiez votre saisie" error="La valeur ou l’information que vous avez saisie sort de l’ordinaire. Vérifiez son exactitude." sqref="D5:E5 H14:K14 D21:E21">
      <formula1>2</formula1>
      <formula2>100</formula2>
    </dataValidation>
    <dataValidation type="decimal" errorStyle="warning" allowBlank="1" showInputMessage="1" showErrorMessage="1" errorTitle="Vérifiez votre saisie" error="La valeur ou l’information que vous avez saisie sort de l’ordinaire. Vérifiez son exactitude." sqref="E45">
      <formula1>0</formula1>
      <formula2>999</formula2>
    </dataValidation>
    <dataValidation type="decimal" errorStyle="warning" allowBlank="1" showInputMessage="1" showErrorMessage="1" errorTitle="Vérifiez votre saisie" error="La valeur ou l’information que vous avez saisie sort de l’ordinaire. Vérifiez son exactitude." sqref="H45:I45 H46:I54 J45:K45 J46:K54">
      <formula1>0.05</formula1>
      <formula2>999</formula2>
    </dataValidation>
    <dataValidation type="whole" allowBlank="1" showInputMessage="1" showErrorMessage="1" errorTitle="Vérifiez votre saisie" error="La valeur indiquée doit être comprise entre 0 et 999." sqref="D7:E7">
      <formula1>0</formula1>
      <formula2>999</formula2>
    </dataValidation>
    <dataValidation type="whole" errorStyle="warning" allowBlank="1" showInputMessage="1" showErrorMessage="1" errorTitle="Vérifiez votre saisie" error="La valeur ou l’information que vous avez saisie sort de l’ordinaire. Vérifiez son exactitude." sqref="K25:K26">
      <formula1>0</formula1>
      <formula2>999</formula2>
    </dataValidation>
  </dataValidations>
  <pageMargins left="0.74803149606299213" right="0.74803149606299213" top="0.98425196850393704" bottom="0.98425196850393704" header="0.51181102362204722" footer="0.51181102362204722"/>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4240" r:id="rId3" name="Group Box 144">
              <controlPr defaultSize="0" autoFill="0" autoPict="0">
                <anchor moveWithCells="1">
                  <from>
                    <xdr:col>3</xdr:col>
                    <xdr:colOff>25400</xdr:colOff>
                    <xdr:row>12</xdr:row>
                    <xdr:rowOff>25400</xdr:rowOff>
                  </from>
                  <to>
                    <xdr:col>5</xdr:col>
                    <xdr:colOff>0</xdr:colOff>
                    <xdr:row>13</xdr:row>
                    <xdr:rowOff>0</xdr:rowOff>
                  </to>
                </anchor>
              </controlPr>
            </control>
          </mc:Choice>
          <mc:Fallback/>
        </mc:AlternateContent>
        <mc:AlternateContent xmlns:mc="http://schemas.openxmlformats.org/markup-compatibility/2006">
          <mc:Choice Requires="x14">
            <control shapeId="4241" r:id="rId4" name="Group Box 145">
              <controlPr defaultSize="0" autoFill="0" autoPict="0">
                <anchor moveWithCells="1">
                  <from>
                    <xdr:col>3</xdr:col>
                    <xdr:colOff>25400</xdr:colOff>
                    <xdr:row>13</xdr:row>
                    <xdr:rowOff>0</xdr:rowOff>
                  </from>
                  <to>
                    <xdr:col>5</xdr:col>
                    <xdr:colOff>0</xdr:colOff>
                    <xdr:row>13</xdr:row>
                    <xdr:rowOff>292100</xdr:rowOff>
                  </to>
                </anchor>
              </controlPr>
            </control>
          </mc:Choice>
          <mc:Fallback/>
        </mc:AlternateContent>
        <mc:AlternateContent xmlns:mc="http://schemas.openxmlformats.org/markup-compatibility/2006">
          <mc:Choice Requires="x14">
            <control shapeId="4243" r:id="rId5" name="Option Button 147">
              <controlPr defaultSize="0" autoFill="0" autoLine="0" autoPict="0">
                <anchor moveWithCells="1">
                  <from>
                    <xdr:col>3</xdr:col>
                    <xdr:colOff>1638300</xdr:colOff>
                    <xdr:row>12</xdr:row>
                    <xdr:rowOff>50800</xdr:rowOff>
                  </from>
                  <to>
                    <xdr:col>3</xdr:col>
                    <xdr:colOff>2857500</xdr:colOff>
                    <xdr:row>12</xdr:row>
                    <xdr:rowOff>304800</xdr:rowOff>
                  </to>
                </anchor>
              </controlPr>
            </control>
          </mc:Choice>
          <mc:Fallback/>
        </mc:AlternateContent>
        <mc:AlternateContent xmlns:mc="http://schemas.openxmlformats.org/markup-compatibility/2006">
          <mc:Choice Requires="x14">
            <control shapeId="4244" r:id="rId6" name="Option Button 148">
              <controlPr defaultSize="0" autoFill="0" autoLine="0" autoPict="0">
                <anchor moveWithCells="1">
                  <from>
                    <xdr:col>4</xdr:col>
                    <xdr:colOff>152400</xdr:colOff>
                    <xdr:row>12</xdr:row>
                    <xdr:rowOff>50800</xdr:rowOff>
                  </from>
                  <to>
                    <xdr:col>4</xdr:col>
                    <xdr:colOff>1371600</xdr:colOff>
                    <xdr:row>12</xdr:row>
                    <xdr:rowOff>304800</xdr:rowOff>
                  </to>
                </anchor>
              </controlPr>
            </control>
          </mc:Choice>
          <mc:Fallback/>
        </mc:AlternateContent>
        <mc:AlternateContent xmlns:mc="http://schemas.openxmlformats.org/markup-compatibility/2006">
          <mc:Choice Requires="x14">
            <control shapeId="4245" r:id="rId7" name="Option Button 149">
              <controlPr defaultSize="0" autoFill="0" autoLine="0" autoPict="0">
                <anchor moveWithCells="1">
                  <from>
                    <xdr:col>3</xdr:col>
                    <xdr:colOff>127000</xdr:colOff>
                    <xdr:row>12</xdr:row>
                    <xdr:rowOff>50800</xdr:rowOff>
                  </from>
                  <to>
                    <xdr:col>3</xdr:col>
                    <xdr:colOff>1346200</xdr:colOff>
                    <xdr:row>12</xdr:row>
                    <xdr:rowOff>292100</xdr:rowOff>
                  </to>
                </anchor>
              </controlPr>
            </control>
          </mc:Choice>
          <mc:Fallback/>
        </mc:AlternateContent>
        <mc:AlternateContent xmlns:mc="http://schemas.openxmlformats.org/markup-compatibility/2006">
          <mc:Choice Requires="x14">
            <control shapeId="4246" r:id="rId8" name="Option Button 150">
              <controlPr defaultSize="0" autoFill="0" autoLine="0" autoPict="0">
                <anchor moveWithCells="1">
                  <from>
                    <xdr:col>3</xdr:col>
                    <xdr:colOff>127000</xdr:colOff>
                    <xdr:row>13</xdr:row>
                    <xdr:rowOff>25400</xdr:rowOff>
                  </from>
                  <to>
                    <xdr:col>3</xdr:col>
                    <xdr:colOff>1397000</xdr:colOff>
                    <xdr:row>13</xdr:row>
                    <xdr:rowOff>254000</xdr:rowOff>
                  </to>
                </anchor>
              </controlPr>
            </control>
          </mc:Choice>
          <mc:Fallback/>
        </mc:AlternateContent>
        <mc:AlternateContent xmlns:mc="http://schemas.openxmlformats.org/markup-compatibility/2006">
          <mc:Choice Requires="x14">
            <control shapeId="4247" r:id="rId9" name="Option Button 151">
              <controlPr defaultSize="0" autoFill="0" autoLine="0" autoPict="0">
                <anchor moveWithCells="1">
                  <from>
                    <xdr:col>3</xdr:col>
                    <xdr:colOff>1638300</xdr:colOff>
                    <xdr:row>13</xdr:row>
                    <xdr:rowOff>12700</xdr:rowOff>
                  </from>
                  <to>
                    <xdr:col>4</xdr:col>
                    <xdr:colOff>12700</xdr:colOff>
                    <xdr:row>13</xdr:row>
                    <xdr:rowOff>254000</xdr:rowOff>
                  </to>
                </anchor>
              </controlPr>
            </control>
          </mc:Choice>
          <mc:Fallback/>
        </mc:AlternateContent>
        <mc:AlternateContent xmlns:mc="http://schemas.openxmlformats.org/markup-compatibility/2006">
          <mc:Choice Requires="x14">
            <control shapeId="4249" r:id="rId10" name="Option Button 153">
              <controlPr defaultSize="0" autoFill="0" autoLine="0" autoPict="0">
                <anchor moveWithCells="1">
                  <from>
                    <xdr:col>4</xdr:col>
                    <xdr:colOff>152400</xdr:colOff>
                    <xdr:row>13</xdr:row>
                    <xdr:rowOff>12700</xdr:rowOff>
                  </from>
                  <to>
                    <xdr:col>4</xdr:col>
                    <xdr:colOff>1422400</xdr:colOff>
                    <xdr:row>13</xdr:row>
                    <xdr:rowOff>254000</xdr:rowOff>
                  </to>
                </anchor>
              </controlPr>
            </control>
          </mc:Choice>
          <mc:Fallback/>
        </mc:AlternateContent>
        <mc:AlternateContent xmlns:mc="http://schemas.openxmlformats.org/markup-compatibility/2006">
          <mc:Choice Requires="x14">
            <control shapeId="4251" r:id="rId11" name="Group Box 155">
              <controlPr defaultSize="0" autoFill="0" autoPict="0">
                <anchor moveWithCells="1">
                  <from>
                    <xdr:col>7</xdr:col>
                    <xdr:colOff>12700</xdr:colOff>
                    <xdr:row>12</xdr:row>
                    <xdr:rowOff>0</xdr:rowOff>
                  </from>
                  <to>
                    <xdr:col>10</xdr:col>
                    <xdr:colOff>711200</xdr:colOff>
                    <xdr:row>12</xdr:row>
                    <xdr:rowOff>304800</xdr:rowOff>
                  </to>
                </anchor>
              </controlPr>
            </control>
          </mc:Choice>
          <mc:Fallback/>
        </mc:AlternateContent>
        <mc:AlternateContent xmlns:mc="http://schemas.openxmlformats.org/markup-compatibility/2006">
          <mc:Choice Requires="x14">
            <control shapeId="4252" r:id="rId12" name="Option Button 156">
              <controlPr defaultSize="0" autoFill="0" autoLine="0" autoPict="0">
                <anchor moveWithCells="1">
                  <from>
                    <xdr:col>7</xdr:col>
                    <xdr:colOff>127000</xdr:colOff>
                    <xdr:row>12</xdr:row>
                    <xdr:rowOff>25400</xdr:rowOff>
                  </from>
                  <to>
                    <xdr:col>8</xdr:col>
                    <xdr:colOff>190500</xdr:colOff>
                    <xdr:row>12</xdr:row>
                    <xdr:rowOff>266700</xdr:rowOff>
                  </to>
                </anchor>
              </controlPr>
            </control>
          </mc:Choice>
          <mc:Fallback/>
        </mc:AlternateContent>
        <mc:AlternateContent xmlns:mc="http://schemas.openxmlformats.org/markup-compatibility/2006">
          <mc:Choice Requires="x14">
            <control shapeId="4253" r:id="rId13" name="Option Button 157">
              <controlPr defaultSize="0" autoFill="0" autoLine="0" autoPict="0">
                <anchor moveWithCells="1">
                  <from>
                    <xdr:col>8</xdr:col>
                    <xdr:colOff>685800</xdr:colOff>
                    <xdr:row>12</xdr:row>
                    <xdr:rowOff>38100</xdr:rowOff>
                  </from>
                  <to>
                    <xdr:col>9</xdr:col>
                    <xdr:colOff>749300</xdr:colOff>
                    <xdr:row>12</xdr:row>
                    <xdr:rowOff>266700</xdr:rowOff>
                  </to>
                </anchor>
              </controlPr>
            </control>
          </mc:Choice>
          <mc:Fallback/>
        </mc:AlternateContent>
        <mc:AlternateContent xmlns:mc="http://schemas.openxmlformats.org/markup-compatibility/2006">
          <mc:Choice Requires="x14">
            <control shapeId="4254" r:id="rId14" name="Option Button 158">
              <controlPr defaultSize="0" autoFill="0" autoLine="0" autoPict="0">
                <anchor moveWithCells="1">
                  <from>
                    <xdr:col>9</xdr:col>
                    <xdr:colOff>1117600</xdr:colOff>
                    <xdr:row>12</xdr:row>
                    <xdr:rowOff>25400</xdr:rowOff>
                  </from>
                  <to>
                    <xdr:col>10</xdr:col>
                    <xdr:colOff>330200</xdr:colOff>
                    <xdr:row>12</xdr:row>
                    <xdr:rowOff>279400</xdr:rowOff>
                  </to>
                </anchor>
              </controlPr>
            </control>
          </mc:Choice>
          <mc:Fallback/>
        </mc:AlternateContent>
        <mc:AlternateContent xmlns:mc="http://schemas.openxmlformats.org/markup-compatibility/2006">
          <mc:Choice Requires="x14">
            <control shapeId="4255" r:id="rId15" name="Group Box 159">
              <controlPr defaultSize="0" autoFill="0" autoPict="0">
                <anchor moveWithCells="1">
                  <from>
                    <xdr:col>3</xdr:col>
                    <xdr:colOff>12700</xdr:colOff>
                    <xdr:row>25</xdr:row>
                    <xdr:rowOff>12700</xdr:rowOff>
                  </from>
                  <to>
                    <xdr:col>4</xdr:col>
                    <xdr:colOff>1549400</xdr:colOff>
                    <xdr:row>25</xdr:row>
                    <xdr:rowOff>317500</xdr:rowOff>
                  </to>
                </anchor>
              </controlPr>
            </control>
          </mc:Choice>
          <mc:Fallback/>
        </mc:AlternateContent>
        <mc:AlternateContent xmlns:mc="http://schemas.openxmlformats.org/markup-compatibility/2006">
          <mc:Choice Requires="x14">
            <control shapeId="4256" r:id="rId16" name="Option Button 160">
              <controlPr defaultSize="0" autoFill="0" autoLine="0" autoPict="0">
                <anchor moveWithCells="1">
                  <from>
                    <xdr:col>3</xdr:col>
                    <xdr:colOff>114300</xdr:colOff>
                    <xdr:row>25</xdr:row>
                    <xdr:rowOff>50800</xdr:rowOff>
                  </from>
                  <to>
                    <xdr:col>3</xdr:col>
                    <xdr:colOff>1371600</xdr:colOff>
                    <xdr:row>25</xdr:row>
                    <xdr:rowOff>279400</xdr:rowOff>
                  </to>
                </anchor>
              </controlPr>
            </control>
          </mc:Choice>
          <mc:Fallback/>
        </mc:AlternateContent>
        <mc:AlternateContent xmlns:mc="http://schemas.openxmlformats.org/markup-compatibility/2006">
          <mc:Choice Requires="x14">
            <control shapeId="4257" r:id="rId17" name="Option Button 161">
              <controlPr defaultSize="0" autoFill="0" autoLine="0" autoPict="0">
                <anchor moveWithCells="1">
                  <from>
                    <xdr:col>3</xdr:col>
                    <xdr:colOff>1638300</xdr:colOff>
                    <xdr:row>25</xdr:row>
                    <xdr:rowOff>50800</xdr:rowOff>
                  </from>
                  <to>
                    <xdr:col>4</xdr:col>
                    <xdr:colOff>25400</xdr:colOff>
                    <xdr:row>25</xdr:row>
                    <xdr:rowOff>279400</xdr:rowOff>
                  </to>
                </anchor>
              </controlPr>
            </control>
          </mc:Choice>
          <mc:Fallback/>
        </mc:AlternateContent>
        <mc:AlternateContent xmlns:mc="http://schemas.openxmlformats.org/markup-compatibility/2006">
          <mc:Choice Requires="x14">
            <control shapeId="4260" r:id="rId18" name="Group Box 164">
              <controlPr defaultSize="0" autoFill="0" autoPict="0">
                <anchor moveWithCells="1">
                  <from>
                    <xdr:col>3</xdr:col>
                    <xdr:colOff>12700</xdr:colOff>
                    <xdr:row>21</xdr:row>
                    <xdr:rowOff>12700</xdr:rowOff>
                  </from>
                  <to>
                    <xdr:col>4</xdr:col>
                    <xdr:colOff>1549400</xdr:colOff>
                    <xdr:row>21</xdr:row>
                    <xdr:rowOff>317500</xdr:rowOff>
                  </to>
                </anchor>
              </controlPr>
            </control>
          </mc:Choice>
          <mc:Fallback/>
        </mc:AlternateContent>
        <mc:AlternateContent xmlns:mc="http://schemas.openxmlformats.org/markup-compatibility/2006">
          <mc:Choice Requires="x14">
            <control shapeId="4262" r:id="rId19" name="Option Button 166">
              <controlPr defaultSize="0" autoFill="0" autoLine="0" autoPict="0">
                <anchor moveWithCells="1">
                  <from>
                    <xdr:col>3</xdr:col>
                    <xdr:colOff>114300</xdr:colOff>
                    <xdr:row>21</xdr:row>
                    <xdr:rowOff>38100</xdr:rowOff>
                  </from>
                  <to>
                    <xdr:col>3</xdr:col>
                    <xdr:colOff>1333500</xdr:colOff>
                    <xdr:row>21</xdr:row>
                    <xdr:rowOff>279400</xdr:rowOff>
                  </to>
                </anchor>
              </controlPr>
            </control>
          </mc:Choice>
          <mc:Fallback/>
        </mc:AlternateContent>
        <mc:AlternateContent xmlns:mc="http://schemas.openxmlformats.org/markup-compatibility/2006">
          <mc:Choice Requires="x14">
            <control shapeId="4264" r:id="rId20" name="Option Button 168">
              <controlPr defaultSize="0" autoFill="0" autoLine="0" autoPict="0">
                <anchor moveWithCells="1">
                  <from>
                    <xdr:col>3</xdr:col>
                    <xdr:colOff>1638300</xdr:colOff>
                    <xdr:row>21</xdr:row>
                    <xdr:rowOff>38100</xdr:rowOff>
                  </from>
                  <to>
                    <xdr:col>3</xdr:col>
                    <xdr:colOff>2857500</xdr:colOff>
                    <xdr:row>21</xdr:row>
                    <xdr:rowOff>279400</xdr:rowOff>
                  </to>
                </anchor>
              </controlPr>
            </control>
          </mc:Choice>
          <mc:Fallback/>
        </mc:AlternateContent>
        <mc:AlternateContent xmlns:mc="http://schemas.openxmlformats.org/markup-compatibility/2006">
          <mc:Choice Requires="x14">
            <control shapeId="4265" r:id="rId21" name="Group Box 169">
              <controlPr defaultSize="0" autoFill="0" autoPict="0">
                <anchor moveWithCells="1">
                  <from>
                    <xdr:col>7</xdr:col>
                    <xdr:colOff>12700</xdr:colOff>
                    <xdr:row>24</xdr:row>
                    <xdr:rowOff>0</xdr:rowOff>
                  </from>
                  <to>
                    <xdr:col>8</xdr:col>
                    <xdr:colOff>1079500</xdr:colOff>
                    <xdr:row>24</xdr:row>
                    <xdr:rowOff>317500</xdr:rowOff>
                  </to>
                </anchor>
              </controlPr>
            </control>
          </mc:Choice>
          <mc:Fallback/>
        </mc:AlternateContent>
        <mc:AlternateContent xmlns:mc="http://schemas.openxmlformats.org/markup-compatibility/2006">
          <mc:Choice Requires="x14">
            <control shapeId="4266" r:id="rId22" name="Group Box 170">
              <controlPr defaultSize="0" autoFill="0" autoPict="0">
                <anchor moveWithCells="1">
                  <from>
                    <xdr:col>7</xdr:col>
                    <xdr:colOff>12700</xdr:colOff>
                    <xdr:row>24</xdr:row>
                    <xdr:rowOff>317500</xdr:rowOff>
                  </from>
                  <to>
                    <xdr:col>8</xdr:col>
                    <xdr:colOff>1079500</xdr:colOff>
                    <xdr:row>25</xdr:row>
                    <xdr:rowOff>304800</xdr:rowOff>
                  </to>
                </anchor>
              </controlPr>
            </control>
          </mc:Choice>
          <mc:Fallback/>
        </mc:AlternateContent>
        <mc:AlternateContent xmlns:mc="http://schemas.openxmlformats.org/markup-compatibility/2006">
          <mc:Choice Requires="x14">
            <control shapeId="4267" r:id="rId23" name="Option Button 171">
              <controlPr defaultSize="0" autoFill="0" autoLine="0" autoPict="0">
                <anchor moveWithCells="1">
                  <from>
                    <xdr:col>7</xdr:col>
                    <xdr:colOff>266700</xdr:colOff>
                    <xdr:row>24</xdr:row>
                    <xdr:rowOff>38100</xdr:rowOff>
                  </from>
                  <to>
                    <xdr:col>7</xdr:col>
                    <xdr:colOff>914400</xdr:colOff>
                    <xdr:row>24</xdr:row>
                    <xdr:rowOff>292100</xdr:rowOff>
                  </to>
                </anchor>
              </controlPr>
            </control>
          </mc:Choice>
          <mc:Fallback/>
        </mc:AlternateContent>
        <mc:AlternateContent xmlns:mc="http://schemas.openxmlformats.org/markup-compatibility/2006">
          <mc:Choice Requires="x14">
            <control shapeId="4268" r:id="rId24" name="Option Button 172">
              <controlPr defaultSize="0" autoFill="0" autoLine="0" autoPict="0">
                <anchor moveWithCells="1">
                  <from>
                    <xdr:col>8</xdr:col>
                    <xdr:colOff>63500</xdr:colOff>
                    <xdr:row>24</xdr:row>
                    <xdr:rowOff>38100</xdr:rowOff>
                  </from>
                  <to>
                    <xdr:col>8</xdr:col>
                    <xdr:colOff>901700</xdr:colOff>
                    <xdr:row>24</xdr:row>
                    <xdr:rowOff>266700</xdr:rowOff>
                  </to>
                </anchor>
              </controlPr>
            </control>
          </mc:Choice>
          <mc:Fallback/>
        </mc:AlternateContent>
        <mc:AlternateContent xmlns:mc="http://schemas.openxmlformats.org/markup-compatibility/2006">
          <mc:Choice Requires="x14">
            <control shapeId="4269" r:id="rId25" name="Option Button 173">
              <controlPr defaultSize="0" autoFill="0" autoLine="0" autoPict="0">
                <anchor moveWithCells="1">
                  <from>
                    <xdr:col>7</xdr:col>
                    <xdr:colOff>266700</xdr:colOff>
                    <xdr:row>25</xdr:row>
                    <xdr:rowOff>38100</xdr:rowOff>
                  </from>
                  <to>
                    <xdr:col>8</xdr:col>
                    <xdr:colOff>292100</xdr:colOff>
                    <xdr:row>25</xdr:row>
                    <xdr:rowOff>266700</xdr:rowOff>
                  </to>
                </anchor>
              </controlPr>
            </control>
          </mc:Choice>
          <mc:Fallback/>
        </mc:AlternateContent>
        <mc:AlternateContent xmlns:mc="http://schemas.openxmlformats.org/markup-compatibility/2006">
          <mc:Choice Requires="x14">
            <control shapeId="4271" r:id="rId26" name="Option Button 175">
              <controlPr defaultSize="0" autoFill="0" autoLine="0" autoPict="0">
                <anchor moveWithCells="1">
                  <from>
                    <xdr:col>8</xdr:col>
                    <xdr:colOff>76200</xdr:colOff>
                    <xdr:row>25</xdr:row>
                    <xdr:rowOff>38100</xdr:rowOff>
                  </from>
                  <to>
                    <xdr:col>8</xdr:col>
                    <xdr:colOff>952500</xdr:colOff>
                    <xdr:row>25</xdr:row>
                    <xdr:rowOff>266700</xdr:rowOff>
                  </to>
                </anchor>
              </controlPr>
            </control>
          </mc:Choice>
          <mc:Fallback/>
        </mc:AlternateContent>
        <mc:AlternateContent xmlns:mc="http://schemas.openxmlformats.org/markup-compatibility/2006">
          <mc:Choice Requires="x14">
            <control shapeId="4272" r:id="rId27" name="Group Box 176">
              <controlPr defaultSize="0" autoFill="0" autoPict="0">
                <anchor moveWithCells="1">
                  <from>
                    <xdr:col>7</xdr:col>
                    <xdr:colOff>12700</xdr:colOff>
                    <xdr:row>14</xdr:row>
                    <xdr:rowOff>12700</xdr:rowOff>
                  </from>
                  <to>
                    <xdr:col>10</xdr:col>
                    <xdr:colOff>711200</xdr:colOff>
                    <xdr:row>14</xdr:row>
                    <xdr:rowOff>317500</xdr:rowOff>
                  </to>
                </anchor>
              </controlPr>
            </control>
          </mc:Choice>
          <mc:Fallback/>
        </mc:AlternateContent>
        <mc:AlternateContent xmlns:mc="http://schemas.openxmlformats.org/markup-compatibility/2006">
          <mc:Choice Requires="x14">
            <control shapeId="4273" r:id="rId28" name="Option Button 177">
              <controlPr defaultSize="0" autoFill="0" autoLine="0" autoPict="0">
                <anchor moveWithCells="1">
                  <from>
                    <xdr:col>7</xdr:col>
                    <xdr:colOff>152400</xdr:colOff>
                    <xdr:row>14</xdr:row>
                    <xdr:rowOff>38100</xdr:rowOff>
                  </from>
                  <to>
                    <xdr:col>8</xdr:col>
                    <xdr:colOff>177800</xdr:colOff>
                    <xdr:row>14</xdr:row>
                    <xdr:rowOff>266700</xdr:rowOff>
                  </to>
                </anchor>
              </controlPr>
            </control>
          </mc:Choice>
          <mc:Fallback/>
        </mc:AlternateContent>
        <mc:AlternateContent xmlns:mc="http://schemas.openxmlformats.org/markup-compatibility/2006">
          <mc:Choice Requires="x14">
            <control shapeId="4274" r:id="rId29" name="Option Button 178">
              <controlPr defaultSize="0" autoFill="0" autoLine="0" autoPict="0">
                <anchor moveWithCells="1">
                  <from>
                    <xdr:col>8</xdr:col>
                    <xdr:colOff>711200</xdr:colOff>
                    <xdr:row>14</xdr:row>
                    <xdr:rowOff>38100</xdr:rowOff>
                  </from>
                  <to>
                    <xdr:col>9</xdr:col>
                    <xdr:colOff>736600</xdr:colOff>
                    <xdr:row>14</xdr:row>
                    <xdr:rowOff>279400</xdr:rowOff>
                  </to>
                </anchor>
              </controlPr>
            </control>
          </mc:Choice>
          <mc:Fallback/>
        </mc:AlternateContent>
        <mc:AlternateContent xmlns:mc="http://schemas.openxmlformats.org/markup-compatibility/2006">
          <mc:Choice Requires="x14">
            <control shapeId="4275" r:id="rId30" name="Option Button 179">
              <controlPr defaultSize="0" autoFill="0" autoLine="0" autoPict="0">
                <anchor moveWithCells="1">
                  <from>
                    <xdr:col>9</xdr:col>
                    <xdr:colOff>1117600</xdr:colOff>
                    <xdr:row>14</xdr:row>
                    <xdr:rowOff>50800</xdr:rowOff>
                  </from>
                  <to>
                    <xdr:col>10</xdr:col>
                    <xdr:colOff>444500</xdr:colOff>
                    <xdr:row>14</xdr:row>
                    <xdr:rowOff>279400</xdr:rowOff>
                  </to>
                </anchor>
              </controlPr>
            </control>
          </mc:Choice>
          <mc:Fallback/>
        </mc:AlternateContent>
        <mc:AlternateContent xmlns:mc="http://schemas.openxmlformats.org/markup-compatibility/2006">
          <mc:Choice Requires="x14">
            <control shapeId="4289" r:id="rId31" name="Check Box 193">
              <controlPr defaultSize="0" autoFill="0" autoLine="0" autoPict="0">
                <anchor moveWithCells="1">
                  <from>
                    <xdr:col>7</xdr:col>
                    <xdr:colOff>292100</xdr:colOff>
                    <xdr:row>22</xdr:row>
                    <xdr:rowOff>63500</xdr:rowOff>
                  </from>
                  <to>
                    <xdr:col>8</xdr:col>
                    <xdr:colOff>749300</xdr:colOff>
                    <xdr:row>22</xdr:row>
                    <xdr:rowOff>279400</xdr:rowOff>
                  </to>
                </anchor>
              </controlPr>
            </control>
          </mc:Choice>
          <mc:Fallback/>
        </mc:AlternateContent>
        <mc:AlternateContent xmlns:mc="http://schemas.openxmlformats.org/markup-compatibility/2006">
          <mc:Choice Requires="x14">
            <control shapeId="4290" r:id="rId32" name="Check Box 194">
              <controlPr defaultSize="0" autoFill="0" autoLine="0" autoPict="0">
                <anchor moveWithCells="1">
                  <from>
                    <xdr:col>8</xdr:col>
                    <xdr:colOff>190500</xdr:colOff>
                    <xdr:row>22</xdr:row>
                    <xdr:rowOff>63500</xdr:rowOff>
                  </from>
                  <to>
                    <xdr:col>9</xdr:col>
                    <xdr:colOff>0</xdr:colOff>
                    <xdr:row>22</xdr:row>
                    <xdr:rowOff>279400</xdr:rowOff>
                  </to>
                </anchor>
              </controlPr>
            </control>
          </mc:Choice>
          <mc:Fallback/>
        </mc:AlternateContent>
        <mc:AlternateContent xmlns:mc="http://schemas.openxmlformats.org/markup-compatibility/2006">
          <mc:Choice Requires="x14">
            <control shapeId="4291" r:id="rId33" name="Check Box 195">
              <controlPr defaultSize="0" autoFill="0" autoLine="0" autoPict="0">
                <anchor moveWithCells="1">
                  <from>
                    <xdr:col>9</xdr:col>
                    <xdr:colOff>215900</xdr:colOff>
                    <xdr:row>22</xdr:row>
                    <xdr:rowOff>50800</xdr:rowOff>
                  </from>
                  <to>
                    <xdr:col>9</xdr:col>
                    <xdr:colOff>1282700</xdr:colOff>
                    <xdr:row>22</xdr:row>
                    <xdr:rowOff>292100</xdr:rowOff>
                  </to>
                </anchor>
              </controlPr>
            </control>
          </mc:Choice>
          <mc:Fallback/>
        </mc:AlternateContent>
        <mc:AlternateContent xmlns:mc="http://schemas.openxmlformats.org/markup-compatibility/2006">
          <mc:Choice Requires="x14">
            <control shapeId="4292" r:id="rId34" name="Check Box 196">
              <controlPr defaultSize="0" autoFill="0" autoLine="0" autoPict="0">
                <anchor moveWithCells="1">
                  <from>
                    <xdr:col>10</xdr:col>
                    <xdr:colOff>317500</xdr:colOff>
                    <xdr:row>22</xdr:row>
                    <xdr:rowOff>63500</xdr:rowOff>
                  </from>
                  <to>
                    <xdr:col>10</xdr:col>
                    <xdr:colOff>1041400</xdr:colOff>
                    <xdr:row>22</xdr:row>
                    <xdr:rowOff>279400</xdr:rowOff>
                  </to>
                </anchor>
              </controlPr>
            </control>
          </mc:Choice>
          <mc:Fallback/>
        </mc:AlternateContent>
        <mc:AlternateContent xmlns:mc="http://schemas.openxmlformats.org/markup-compatibility/2006">
          <mc:Choice Requires="x14">
            <control shapeId="4293" r:id="rId35" name="Check Box 197">
              <controlPr defaultSize="0" autoFill="0" autoLine="0" autoPict="0">
                <anchor moveWithCells="1">
                  <from>
                    <xdr:col>7</xdr:col>
                    <xdr:colOff>292100</xdr:colOff>
                    <xdr:row>23</xdr:row>
                    <xdr:rowOff>25400</xdr:rowOff>
                  </from>
                  <to>
                    <xdr:col>8</xdr:col>
                    <xdr:colOff>749300</xdr:colOff>
                    <xdr:row>23</xdr:row>
                    <xdr:rowOff>241300</xdr:rowOff>
                  </to>
                </anchor>
              </controlPr>
            </control>
          </mc:Choice>
          <mc:Fallback/>
        </mc:AlternateContent>
        <mc:AlternateContent xmlns:mc="http://schemas.openxmlformats.org/markup-compatibility/2006">
          <mc:Choice Requires="x14">
            <control shapeId="4294" r:id="rId36" name="Check Box 198">
              <controlPr defaultSize="0" autoFill="0" autoLine="0" autoPict="0">
                <anchor moveWithCells="1">
                  <from>
                    <xdr:col>8</xdr:col>
                    <xdr:colOff>203200</xdr:colOff>
                    <xdr:row>23</xdr:row>
                    <xdr:rowOff>25400</xdr:rowOff>
                  </from>
                  <to>
                    <xdr:col>9</xdr:col>
                    <xdr:colOff>660400</xdr:colOff>
                    <xdr:row>23</xdr:row>
                    <xdr:rowOff>241300</xdr:rowOff>
                  </to>
                </anchor>
              </controlPr>
            </control>
          </mc:Choice>
          <mc:Fallback/>
        </mc:AlternateContent>
        <mc:AlternateContent xmlns:mc="http://schemas.openxmlformats.org/markup-compatibility/2006">
          <mc:Choice Requires="x14">
            <control shapeId="4295" r:id="rId37" name="Check Box 199">
              <controlPr defaultSize="0" autoFill="0" autoLine="0" autoPict="0">
                <anchor moveWithCells="1">
                  <from>
                    <xdr:col>9</xdr:col>
                    <xdr:colOff>215900</xdr:colOff>
                    <xdr:row>23</xdr:row>
                    <xdr:rowOff>25400</xdr:rowOff>
                  </from>
                  <to>
                    <xdr:col>9</xdr:col>
                    <xdr:colOff>1485900</xdr:colOff>
                    <xdr:row>23</xdr:row>
                    <xdr:rowOff>254000</xdr:rowOff>
                  </to>
                </anchor>
              </controlPr>
            </control>
          </mc:Choice>
          <mc:Fallback/>
        </mc:AlternateContent>
        <mc:AlternateContent xmlns:mc="http://schemas.openxmlformats.org/markup-compatibility/2006">
          <mc:Choice Requires="x14">
            <control shapeId="4296" r:id="rId38" name="Check Box 200">
              <controlPr defaultSize="0" autoFill="0" autoLine="0" autoPict="0">
                <anchor moveWithCells="1">
                  <from>
                    <xdr:col>10</xdr:col>
                    <xdr:colOff>330200</xdr:colOff>
                    <xdr:row>23</xdr:row>
                    <xdr:rowOff>25400</xdr:rowOff>
                  </from>
                  <to>
                    <xdr:col>11</xdr:col>
                    <xdr:colOff>38100</xdr:colOff>
                    <xdr:row>23</xdr:row>
                    <xdr:rowOff>241300</xdr:rowOff>
                  </to>
                </anchor>
              </controlPr>
            </control>
          </mc:Choice>
          <mc:Fallback/>
        </mc:AlternateContent>
        <mc:AlternateContent xmlns:mc="http://schemas.openxmlformats.org/markup-compatibility/2006">
          <mc:Choice Requires="x14">
            <control shapeId="4298" r:id="rId39" name="Group Box 202">
              <controlPr defaultSize="0" autoFill="0" autoPict="0">
                <anchor moveWithCells="1">
                  <from>
                    <xdr:col>3</xdr:col>
                    <xdr:colOff>12700</xdr:colOff>
                    <xdr:row>33</xdr:row>
                    <xdr:rowOff>25400</xdr:rowOff>
                  </from>
                  <to>
                    <xdr:col>4</xdr:col>
                    <xdr:colOff>1549400</xdr:colOff>
                    <xdr:row>33</xdr:row>
                    <xdr:rowOff>317500</xdr:rowOff>
                  </to>
                </anchor>
              </controlPr>
            </control>
          </mc:Choice>
          <mc:Fallback/>
        </mc:AlternateContent>
        <mc:AlternateContent xmlns:mc="http://schemas.openxmlformats.org/markup-compatibility/2006">
          <mc:Choice Requires="x14">
            <control shapeId="4299" r:id="rId40" name="Group Box 203">
              <controlPr defaultSize="0" autoFill="0" autoPict="0">
                <anchor moveWithCells="1">
                  <from>
                    <xdr:col>3</xdr:col>
                    <xdr:colOff>12700</xdr:colOff>
                    <xdr:row>33</xdr:row>
                    <xdr:rowOff>317500</xdr:rowOff>
                  </from>
                  <to>
                    <xdr:col>4</xdr:col>
                    <xdr:colOff>1549400</xdr:colOff>
                    <xdr:row>34</xdr:row>
                    <xdr:rowOff>317500</xdr:rowOff>
                  </to>
                </anchor>
              </controlPr>
            </control>
          </mc:Choice>
          <mc:Fallback/>
        </mc:AlternateContent>
        <mc:AlternateContent xmlns:mc="http://schemas.openxmlformats.org/markup-compatibility/2006">
          <mc:Choice Requires="x14">
            <control shapeId="4300" r:id="rId41" name="Group Box 204">
              <controlPr defaultSize="0" autoFill="0" autoPict="0">
                <anchor moveWithCells="1">
                  <from>
                    <xdr:col>3</xdr:col>
                    <xdr:colOff>12700</xdr:colOff>
                    <xdr:row>34</xdr:row>
                    <xdr:rowOff>317500</xdr:rowOff>
                  </from>
                  <to>
                    <xdr:col>4</xdr:col>
                    <xdr:colOff>1549400</xdr:colOff>
                    <xdr:row>35</xdr:row>
                    <xdr:rowOff>304800</xdr:rowOff>
                  </to>
                </anchor>
              </controlPr>
            </control>
          </mc:Choice>
          <mc:Fallback/>
        </mc:AlternateContent>
        <mc:AlternateContent xmlns:mc="http://schemas.openxmlformats.org/markup-compatibility/2006">
          <mc:Choice Requires="x14">
            <control shapeId="4302" r:id="rId42" name="Option Button 206">
              <controlPr defaultSize="0" autoFill="0" autoLine="0" autoPict="0">
                <anchor moveWithCells="1">
                  <from>
                    <xdr:col>3</xdr:col>
                    <xdr:colOff>88900</xdr:colOff>
                    <xdr:row>33</xdr:row>
                    <xdr:rowOff>50800</xdr:rowOff>
                  </from>
                  <to>
                    <xdr:col>3</xdr:col>
                    <xdr:colOff>1308100</xdr:colOff>
                    <xdr:row>33</xdr:row>
                    <xdr:rowOff>292100</xdr:rowOff>
                  </to>
                </anchor>
              </controlPr>
            </control>
          </mc:Choice>
          <mc:Fallback/>
        </mc:AlternateContent>
        <mc:AlternateContent xmlns:mc="http://schemas.openxmlformats.org/markup-compatibility/2006">
          <mc:Choice Requires="x14">
            <control shapeId="4303" r:id="rId43" name="Option Button 207">
              <controlPr defaultSize="0" autoFill="0" autoLine="0" autoPict="0">
                <anchor moveWithCells="1">
                  <from>
                    <xdr:col>3</xdr:col>
                    <xdr:colOff>88900</xdr:colOff>
                    <xdr:row>34</xdr:row>
                    <xdr:rowOff>25400</xdr:rowOff>
                  </from>
                  <to>
                    <xdr:col>3</xdr:col>
                    <xdr:colOff>1308100</xdr:colOff>
                    <xdr:row>34</xdr:row>
                    <xdr:rowOff>266700</xdr:rowOff>
                  </to>
                </anchor>
              </controlPr>
            </control>
          </mc:Choice>
          <mc:Fallback/>
        </mc:AlternateContent>
        <mc:AlternateContent xmlns:mc="http://schemas.openxmlformats.org/markup-compatibility/2006">
          <mc:Choice Requires="x14">
            <control shapeId="4304" r:id="rId44" name="Option Button 208">
              <controlPr defaultSize="0" autoFill="0" autoLine="0" autoPict="0">
                <anchor moveWithCells="1">
                  <from>
                    <xdr:col>3</xdr:col>
                    <xdr:colOff>88900</xdr:colOff>
                    <xdr:row>35</xdr:row>
                    <xdr:rowOff>12700</xdr:rowOff>
                  </from>
                  <to>
                    <xdr:col>3</xdr:col>
                    <xdr:colOff>1308100</xdr:colOff>
                    <xdr:row>35</xdr:row>
                    <xdr:rowOff>266700</xdr:rowOff>
                  </to>
                </anchor>
              </controlPr>
            </control>
          </mc:Choice>
          <mc:Fallback/>
        </mc:AlternateContent>
        <mc:AlternateContent xmlns:mc="http://schemas.openxmlformats.org/markup-compatibility/2006">
          <mc:Choice Requires="x14">
            <control shapeId="4305" r:id="rId45" name="Option Button 209">
              <controlPr defaultSize="0" autoFill="0" autoLine="0" autoPict="0">
                <anchor moveWithCells="1">
                  <from>
                    <xdr:col>3</xdr:col>
                    <xdr:colOff>1282700</xdr:colOff>
                    <xdr:row>33</xdr:row>
                    <xdr:rowOff>50800</xdr:rowOff>
                  </from>
                  <to>
                    <xdr:col>4</xdr:col>
                    <xdr:colOff>1308100</xdr:colOff>
                    <xdr:row>33</xdr:row>
                    <xdr:rowOff>292100</xdr:rowOff>
                  </to>
                </anchor>
              </controlPr>
            </control>
          </mc:Choice>
          <mc:Fallback/>
        </mc:AlternateContent>
        <mc:AlternateContent xmlns:mc="http://schemas.openxmlformats.org/markup-compatibility/2006">
          <mc:Choice Requires="x14">
            <control shapeId="4306" r:id="rId46" name="Option Button 210">
              <controlPr defaultSize="0" autoFill="0" autoLine="0" autoPict="0">
                <anchor moveWithCells="1">
                  <from>
                    <xdr:col>3</xdr:col>
                    <xdr:colOff>1282700</xdr:colOff>
                    <xdr:row>34</xdr:row>
                    <xdr:rowOff>25400</xdr:rowOff>
                  </from>
                  <to>
                    <xdr:col>4</xdr:col>
                    <xdr:colOff>1270000</xdr:colOff>
                    <xdr:row>34</xdr:row>
                    <xdr:rowOff>266700</xdr:rowOff>
                  </to>
                </anchor>
              </controlPr>
            </control>
          </mc:Choice>
          <mc:Fallback/>
        </mc:AlternateContent>
        <mc:AlternateContent xmlns:mc="http://schemas.openxmlformats.org/markup-compatibility/2006">
          <mc:Choice Requires="x14">
            <control shapeId="4307" r:id="rId47" name="Option Button 211">
              <controlPr defaultSize="0" autoFill="0" autoLine="0" autoPict="0">
                <anchor moveWithCells="1">
                  <from>
                    <xdr:col>3</xdr:col>
                    <xdr:colOff>1282700</xdr:colOff>
                    <xdr:row>35</xdr:row>
                    <xdr:rowOff>25400</xdr:rowOff>
                  </from>
                  <to>
                    <xdr:col>4</xdr:col>
                    <xdr:colOff>1282700</xdr:colOff>
                    <xdr:row>35</xdr:row>
                    <xdr:rowOff>266700</xdr:rowOff>
                  </to>
                </anchor>
              </controlPr>
            </control>
          </mc:Choice>
          <mc:Fallback/>
        </mc:AlternateContent>
        <mc:AlternateContent xmlns:mc="http://schemas.openxmlformats.org/markup-compatibility/2006">
          <mc:Choice Requires="x14">
            <control shapeId="4308" r:id="rId48" name="Group Box 212">
              <controlPr defaultSize="0" autoFill="0" autoPict="0">
                <anchor moveWithCells="1">
                  <from>
                    <xdr:col>7</xdr:col>
                    <xdr:colOff>12700</xdr:colOff>
                    <xdr:row>33</xdr:row>
                    <xdr:rowOff>38100</xdr:rowOff>
                  </from>
                  <to>
                    <xdr:col>10</xdr:col>
                    <xdr:colOff>711200</xdr:colOff>
                    <xdr:row>34</xdr:row>
                    <xdr:rowOff>0</xdr:rowOff>
                  </to>
                </anchor>
              </controlPr>
            </control>
          </mc:Choice>
          <mc:Fallback/>
        </mc:AlternateContent>
        <mc:AlternateContent xmlns:mc="http://schemas.openxmlformats.org/markup-compatibility/2006">
          <mc:Choice Requires="x14">
            <control shapeId="4310" r:id="rId49" name="Group Box 214">
              <controlPr defaultSize="0" autoFill="0" autoPict="0">
                <anchor moveWithCells="1">
                  <from>
                    <xdr:col>7</xdr:col>
                    <xdr:colOff>12700</xdr:colOff>
                    <xdr:row>34</xdr:row>
                    <xdr:rowOff>0</xdr:rowOff>
                  </from>
                  <to>
                    <xdr:col>10</xdr:col>
                    <xdr:colOff>711200</xdr:colOff>
                    <xdr:row>34</xdr:row>
                    <xdr:rowOff>317500</xdr:rowOff>
                  </to>
                </anchor>
              </controlPr>
            </control>
          </mc:Choice>
          <mc:Fallback/>
        </mc:AlternateContent>
        <mc:AlternateContent xmlns:mc="http://schemas.openxmlformats.org/markup-compatibility/2006">
          <mc:Choice Requires="x14">
            <control shapeId="4312" r:id="rId50" name="Group Box 216">
              <controlPr defaultSize="0" autoFill="0" autoPict="0">
                <anchor moveWithCells="1">
                  <from>
                    <xdr:col>7</xdr:col>
                    <xdr:colOff>12700</xdr:colOff>
                    <xdr:row>34</xdr:row>
                    <xdr:rowOff>317500</xdr:rowOff>
                  </from>
                  <to>
                    <xdr:col>10</xdr:col>
                    <xdr:colOff>711200</xdr:colOff>
                    <xdr:row>35</xdr:row>
                    <xdr:rowOff>317500</xdr:rowOff>
                  </to>
                </anchor>
              </controlPr>
            </control>
          </mc:Choice>
          <mc:Fallback/>
        </mc:AlternateContent>
        <mc:AlternateContent xmlns:mc="http://schemas.openxmlformats.org/markup-compatibility/2006">
          <mc:Choice Requires="x14">
            <control shapeId="4313" r:id="rId51" name="Option Button 217">
              <controlPr defaultSize="0" autoFill="0" autoLine="0" autoPict="0">
                <anchor moveWithCells="1">
                  <from>
                    <xdr:col>7</xdr:col>
                    <xdr:colOff>127000</xdr:colOff>
                    <xdr:row>33</xdr:row>
                    <xdr:rowOff>50800</xdr:rowOff>
                  </from>
                  <to>
                    <xdr:col>8</xdr:col>
                    <xdr:colOff>152400</xdr:colOff>
                    <xdr:row>33</xdr:row>
                    <xdr:rowOff>304800</xdr:rowOff>
                  </to>
                </anchor>
              </controlPr>
            </control>
          </mc:Choice>
          <mc:Fallback/>
        </mc:AlternateContent>
        <mc:AlternateContent xmlns:mc="http://schemas.openxmlformats.org/markup-compatibility/2006">
          <mc:Choice Requires="x14">
            <control shapeId="4314" r:id="rId52" name="Option Button 218">
              <controlPr defaultSize="0" autoFill="0" autoLine="0" autoPict="0">
                <anchor moveWithCells="1">
                  <from>
                    <xdr:col>7</xdr:col>
                    <xdr:colOff>139700</xdr:colOff>
                    <xdr:row>34</xdr:row>
                    <xdr:rowOff>38100</xdr:rowOff>
                  </from>
                  <to>
                    <xdr:col>8</xdr:col>
                    <xdr:colOff>165100</xdr:colOff>
                    <xdr:row>34</xdr:row>
                    <xdr:rowOff>279400</xdr:rowOff>
                  </to>
                </anchor>
              </controlPr>
            </control>
          </mc:Choice>
          <mc:Fallback/>
        </mc:AlternateContent>
        <mc:AlternateContent xmlns:mc="http://schemas.openxmlformats.org/markup-compatibility/2006">
          <mc:Choice Requires="x14">
            <control shapeId="4315" r:id="rId53" name="Option Button 219">
              <controlPr defaultSize="0" autoFill="0" autoLine="0" autoPict="0">
                <anchor moveWithCells="1">
                  <from>
                    <xdr:col>7</xdr:col>
                    <xdr:colOff>139700</xdr:colOff>
                    <xdr:row>35</xdr:row>
                    <xdr:rowOff>25400</xdr:rowOff>
                  </from>
                  <to>
                    <xdr:col>8</xdr:col>
                    <xdr:colOff>165100</xdr:colOff>
                    <xdr:row>35</xdr:row>
                    <xdr:rowOff>266700</xdr:rowOff>
                  </to>
                </anchor>
              </controlPr>
            </control>
          </mc:Choice>
          <mc:Fallback/>
        </mc:AlternateContent>
        <mc:AlternateContent xmlns:mc="http://schemas.openxmlformats.org/markup-compatibility/2006">
          <mc:Choice Requires="x14">
            <control shapeId="4316" r:id="rId54" name="Option Button 220">
              <controlPr defaultSize="0" autoFill="0" autoLine="0" autoPict="0">
                <anchor moveWithCells="1">
                  <from>
                    <xdr:col>8</xdr:col>
                    <xdr:colOff>228600</xdr:colOff>
                    <xdr:row>33</xdr:row>
                    <xdr:rowOff>50800</xdr:rowOff>
                  </from>
                  <to>
                    <xdr:col>10</xdr:col>
                    <xdr:colOff>266700</xdr:colOff>
                    <xdr:row>33</xdr:row>
                    <xdr:rowOff>292100</xdr:rowOff>
                  </to>
                </anchor>
              </controlPr>
            </control>
          </mc:Choice>
          <mc:Fallback/>
        </mc:AlternateContent>
        <mc:AlternateContent xmlns:mc="http://schemas.openxmlformats.org/markup-compatibility/2006">
          <mc:Choice Requires="x14">
            <control shapeId="4317" r:id="rId55" name="Option Button 221">
              <controlPr defaultSize="0" autoFill="0" autoLine="0" autoPict="0">
                <anchor moveWithCells="1">
                  <from>
                    <xdr:col>8</xdr:col>
                    <xdr:colOff>228600</xdr:colOff>
                    <xdr:row>34</xdr:row>
                    <xdr:rowOff>25400</xdr:rowOff>
                  </from>
                  <to>
                    <xdr:col>10</xdr:col>
                    <xdr:colOff>279400</xdr:colOff>
                    <xdr:row>34</xdr:row>
                    <xdr:rowOff>266700</xdr:rowOff>
                  </to>
                </anchor>
              </controlPr>
            </control>
          </mc:Choice>
          <mc:Fallback/>
        </mc:AlternateContent>
        <mc:AlternateContent xmlns:mc="http://schemas.openxmlformats.org/markup-compatibility/2006">
          <mc:Choice Requires="x14">
            <control shapeId="4318" r:id="rId56" name="Option Button 222">
              <controlPr defaultSize="0" autoFill="0" autoLine="0" autoPict="0">
                <anchor moveWithCells="1">
                  <from>
                    <xdr:col>8</xdr:col>
                    <xdr:colOff>228600</xdr:colOff>
                    <xdr:row>35</xdr:row>
                    <xdr:rowOff>38100</xdr:rowOff>
                  </from>
                  <to>
                    <xdr:col>10</xdr:col>
                    <xdr:colOff>241300</xdr:colOff>
                    <xdr:row>35</xdr:row>
                    <xdr:rowOff>266700</xdr:rowOff>
                  </to>
                </anchor>
              </controlPr>
            </control>
          </mc:Choice>
          <mc:Fallback/>
        </mc:AlternateContent>
        <mc:AlternateContent xmlns:mc="http://schemas.openxmlformats.org/markup-compatibility/2006">
          <mc:Choice Requires="x14">
            <control shapeId="4325" r:id="rId57" name="Group Box 229">
              <controlPr defaultSize="0" autoFill="0" autoPict="0">
                <anchor moveWithCells="1">
                  <from>
                    <xdr:col>3</xdr:col>
                    <xdr:colOff>12700</xdr:colOff>
                    <xdr:row>26</xdr:row>
                    <xdr:rowOff>25400</xdr:rowOff>
                  </from>
                  <to>
                    <xdr:col>4</xdr:col>
                    <xdr:colOff>1549400</xdr:colOff>
                    <xdr:row>28</xdr:row>
                    <xdr:rowOff>0</xdr:rowOff>
                  </to>
                </anchor>
              </controlPr>
            </control>
          </mc:Choice>
          <mc:Fallback/>
        </mc:AlternateContent>
        <mc:AlternateContent xmlns:mc="http://schemas.openxmlformats.org/markup-compatibility/2006">
          <mc:Choice Requires="x14">
            <control shapeId="4333" r:id="rId58" name="Option Button 237">
              <controlPr defaultSize="0" autoFill="0" autoLine="0" autoPict="0">
                <anchor moveWithCells="1">
                  <from>
                    <xdr:col>3</xdr:col>
                    <xdr:colOff>101600</xdr:colOff>
                    <xdr:row>26</xdr:row>
                    <xdr:rowOff>88900</xdr:rowOff>
                  </from>
                  <to>
                    <xdr:col>4</xdr:col>
                    <xdr:colOff>584200</xdr:colOff>
                    <xdr:row>26</xdr:row>
                    <xdr:rowOff>317500</xdr:rowOff>
                  </to>
                </anchor>
              </controlPr>
            </control>
          </mc:Choice>
          <mc:Fallback/>
        </mc:AlternateContent>
        <mc:AlternateContent xmlns:mc="http://schemas.openxmlformats.org/markup-compatibility/2006">
          <mc:Choice Requires="x14">
            <control shapeId="4334" r:id="rId59" name="Option Button 238">
              <controlPr defaultSize="0" autoFill="0" autoLine="0" autoPict="0">
                <anchor moveWithCells="1">
                  <from>
                    <xdr:col>3</xdr:col>
                    <xdr:colOff>101600</xdr:colOff>
                    <xdr:row>27</xdr:row>
                    <xdr:rowOff>38100</xdr:rowOff>
                  </from>
                  <to>
                    <xdr:col>4</xdr:col>
                    <xdr:colOff>406400</xdr:colOff>
                    <xdr:row>28</xdr:row>
                    <xdr:rowOff>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tt3" enableFormatConditionsCalculation="0">
    <pageSetUpPr fitToPage="1"/>
  </sheetPr>
  <dimension ref="B1:BH2519"/>
  <sheetViews>
    <sheetView workbookViewId="0"/>
  </sheetViews>
  <sheetFormatPr baseColWidth="10" defaultColWidth="10.83203125" defaultRowHeight="20" customHeight="1" x14ac:dyDescent="0"/>
  <cols>
    <col min="1" max="1" width="2.33203125" style="2" customWidth="1"/>
    <col min="2" max="2" width="0.6640625" style="2" customWidth="1"/>
    <col min="3" max="3" width="8.1640625" style="98" customWidth="1"/>
    <col min="4" max="4" width="40.1640625" style="2" customWidth="1"/>
    <col min="5" max="5" width="17.83203125" style="2" customWidth="1"/>
    <col min="6" max="6" width="14.83203125" style="2" customWidth="1"/>
    <col min="7" max="7" width="7.5" style="2" customWidth="1"/>
    <col min="8" max="8" width="28.5" style="2" customWidth="1"/>
    <col min="9" max="9" width="56" style="2" customWidth="1"/>
    <col min="10" max="10" width="1" style="2" customWidth="1"/>
    <col min="11" max="11" width="24.33203125" style="572" hidden="1" customWidth="1"/>
    <col min="12" max="12" width="0.83203125" style="2" customWidth="1"/>
    <col min="13" max="13" width="10.83203125" style="2" customWidth="1"/>
    <col min="14" max="14" width="27.33203125" style="2" customWidth="1"/>
    <col min="15" max="15" width="44.1640625" style="2" customWidth="1"/>
    <col min="16" max="16" width="35.33203125" style="2" customWidth="1"/>
    <col min="17" max="17" width="10.83203125" style="2" hidden="1" customWidth="1"/>
    <col min="18" max="18" width="5.6640625" style="2" hidden="1" customWidth="1"/>
    <col min="19" max="21" width="10.83203125" style="2" hidden="1" customWidth="1"/>
    <col min="22" max="22" width="39" style="2" hidden="1" customWidth="1"/>
    <col min="23" max="23" width="26.6640625" style="2" hidden="1" customWidth="1"/>
    <col min="24" max="24" width="22" style="2" hidden="1" customWidth="1"/>
    <col min="25" max="25" width="26.6640625" style="2" hidden="1" customWidth="1"/>
    <col min="26" max="26" width="19.83203125" style="2" hidden="1" customWidth="1"/>
    <col min="27" max="27" width="10.83203125" style="2" hidden="1" customWidth="1"/>
    <col min="28" max="28" width="15.6640625" style="326" hidden="1" customWidth="1"/>
    <col min="29" max="29" width="22.83203125" style="2" hidden="1" customWidth="1"/>
    <col min="30" max="32" width="10.83203125" style="2" hidden="1" customWidth="1"/>
    <col min="33" max="33" width="10.83203125" style="425" hidden="1" customWidth="1"/>
    <col min="34" max="34" width="48.1640625" style="425" hidden="1" customWidth="1"/>
    <col min="35" max="35" width="10.83203125" style="425" hidden="1" customWidth="1"/>
    <col min="36" max="36" width="15" style="425" hidden="1" customWidth="1"/>
    <col min="37" max="37" width="10.83203125" style="425" hidden="1" customWidth="1"/>
    <col min="38" max="38" width="44.33203125" style="425" hidden="1" customWidth="1"/>
    <col min="39" max="60" width="10.83203125" style="2" hidden="1" customWidth="1"/>
    <col min="61" max="16384" width="10.83203125" style="2"/>
  </cols>
  <sheetData>
    <row r="1" spans="2:42" ht="27" customHeight="1">
      <c r="C1" s="624" t="s">
        <v>454</v>
      </c>
      <c r="D1" s="625"/>
      <c r="E1" s="625"/>
      <c r="F1" s="625"/>
      <c r="G1" s="625"/>
      <c r="H1" s="625"/>
      <c r="I1" s="625"/>
      <c r="J1" s="6"/>
      <c r="K1" s="571"/>
    </row>
    <row r="2" spans="2:42" ht="20" customHeight="1">
      <c r="C2" s="63"/>
      <c r="D2" s="63"/>
      <c r="E2" s="63"/>
      <c r="F2" s="63"/>
      <c r="G2" s="63"/>
      <c r="H2" s="63"/>
      <c r="I2" s="63"/>
      <c r="J2" s="63"/>
      <c r="K2" s="63"/>
    </row>
    <row r="3" spans="2:42" ht="20" customHeight="1" thickBot="1">
      <c r="C3" s="64" t="s">
        <v>378</v>
      </c>
      <c r="D3" s="65"/>
      <c r="E3" s="63"/>
      <c r="F3" s="63"/>
      <c r="G3" s="63"/>
      <c r="H3" s="63"/>
      <c r="I3" s="63"/>
      <c r="J3" s="63"/>
      <c r="K3" s="63"/>
      <c r="N3" s="66"/>
      <c r="O3" s="66"/>
    </row>
    <row r="4" spans="2:42" ht="5" customHeight="1">
      <c r="B4" s="67"/>
      <c r="C4" s="68"/>
      <c r="D4" s="69"/>
      <c r="E4" s="69"/>
      <c r="F4" s="69"/>
      <c r="G4" s="69"/>
      <c r="H4" s="69"/>
      <c r="I4" s="69"/>
      <c r="J4" s="70"/>
      <c r="N4" s="66"/>
      <c r="O4" s="66"/>
    </row>
    <row r="5" spans="2:42" ht="23" customHeight="1">
      <c r="B5" s="71"/>
      <c r="C5" s="684" t="s">
        <v>379</v>
      </c>
      <c r="D5" s="685"/>
      <c r="E5" s="677" t="str">
        <f>IF('Etape 1 (Infos générales)'!D5="","",'Etape 1 (Infos générales)'!D5)</f>
        <v/>
      </c>
      <c r="F5" s="678"/>
      <c r="G5" s="679"/>
      <c r="H5" s="579" t="s">
        <v>380</v>
      </c>
      <c r="I5" s="101" t="str">
        <f>IF('Etape 1 (Infos générales)'!D6="","",'Etape 1 (Infos générales)'!D6)</f>
        <v/>
      </c>
      <c r="J5" s="73"/>
      <c r="N5" s="66"/>
      <c r="O5" s="66"/>
    </row>
    <row r="6" spans="2:42" ht="23" customHeight="1">
      <c r="B6" s="71"/>
      <c r="C6" s="684" t="s">
        <v>381</v>
      </c>
      <c r="D6" s="685"/>
      <c r="E6" s="680" t="str">
        <f>IF('Etape 1 (Infos générales)'!D7="","",'Etape 1 (Infos générales)'!D7)</f>
        <v/>
      </c>
      <c r="F6" s="681"/>
      <c r="G6" s="682"/>
      <c r="H6" s="579" t="s">
        <v>382</v>
      </c>
      <c r="I6" s="573" t="str">
        <f>IF('Etape 1 (Infos générales)'!H5="","",'Etape 1 (Infos générales)'!H5)</f>
        <v/>
      </c>
      <c r="J6" s="73"/>
      <c r="N6" s="66"/>
      <c r="O6" s="66"/>
    </row>
    <row r="7" spans="2:42" ht="5" customHeight="1" thickBot="1">
      <c r="B7" s="74"/>
      <c r="C7" s="75"/>
      <c r="D7" s="75"/>
      <c r="E7" s="75"/>
      <c r="F7" s="75"/>
      <c r="G7" s="75"/>
      <c r="H7" s="75"/>
      <c r="I7" s="75"/>
      <c r="J7" s="76"/>
      <c r="K7" s="509"/>
    </row>
    <row r="8" spans="2:42" ht="23" customHeight="1" thickBot="1">
      <c r="C8" s="77"/>
      <c r="D8" s="382"/>
      <c r="E8" s="382"/>
      <c r="F8" s="382"/>
      <c r="G8" s="382"/>
      <c r="H8" s="382"/>
      <c r="I8" s="382"/>
      <c r="J8" s="382"/>
    </row>
    <row r="9" spans="2:42" ht="27" customHeight="1">
      <c r="C9" s="671" t="s">
        <v>455</v>
      </c>
      <c r="D9" s="672"/>
      <c r="E9" s="672"/>
      <c r="F9" s="672"/>
      <c r="G9" s="672"/>
      <c r="H9" s="672"/>
      <c r="I9" s="673"/>
      <c r="N9" s="671" t="s">
        <v>463</v>
      </c>
      <c r="O9" s="672"/>
      <c r="P9" s="673"/>
    </row>
    <row r="10" spans="2:42" ht="27" customHeight="1" thickBot="1">
      <c r="C10" s="674"/>
      <c r="D10" s="675"/>
      <c r="E10" s="675"/>
      <c r="F10" s="675"/>
      <c r="G10" s="675"/>
      <c r="H10" s="675"/>
      <c r="I10" s="676"/>
      <c r="K10" s="2"/>
      <c r="N10" s="674"/>
      <c r="O10" s="675"/>
      <c r="P10" s="676"/>
      <c r="Q10" s="78"/>
      <c r="R10" s="78"/>
      <c r="S10" s="78"/>
    </row>
    <row r="11" spans="2:42" s="326" customFormat="1" ht="23" customHeight="1">
      <c r="C11" s="77"/>
      <c r="D11" s="329"/>
      <c r="E11" s="329"/>
      <c r="F11" s="329"/>
      <c r="G11" s="329"/>
      <c r="H11" s="329"/>
      <c r="I11" s="329"/>
      <c r="J11" s="329"/>
      <c r="K11" s="509"/>
      <c r="N11" s="343"/>
      <c r="O11" s="343"/>
      <c r="P11" s="343"/>
      <c r="Q11" s="78"/>
      <c r="R11" s="78"/>
      <c r="S11" s="78"/>
      <c r="AG11" s="425"/>
      <c r="AH11" s="425"/>
      <c r="AI11" s="425"/>
      <c r="AJ11" s="425"/>
      <c r="AK11" s="425"/>
      <c r="AL11" s="425"/>
    </row>
    <row r="12" spans="2:42" ht="20" customHeight="1" thickBot="1">
      <c r="C12" s="79" t="s">
        <v>457</v>
      </c>
      <c r="D12" s="45" t="s">
        <v>456</v>
      </c>
      <c r="E12" s="45" t="s">
        <v>458</v>
      </c>
      <c r="F12" s="45" t="s">
        <v>459</v>
      </c>
      <c r="G12" s="45" t="s">
        <v>460</v>
      </c>
      <c r="H12" s="45" t="s">
        <v>461</v>
      </c>
      <c r="I12" s="45" t="s">
        <v>453</v>
      </c>
      <c r="K12" s="45" t="s">
        <v>462</v>
      </c>
      <c r="N12" s="45" t="s">
        <v>464</v>
      </c>
      <c r="O12" s="45" t="s">
        <v>643</v>
      </c>
      <c r="P12" s="45" t="s">
        <v>465</v>
      </c>
      <c r="Q12" s="300"/>
      <c r="R12" s="300"/>
      <c r="S12" s="50"/>
      <c r="AG12" s="426" t="s">
        <v>240</v>
      </c>
      <c r="AH12" s="426" t="s">
        <v>237</v>
      </c>
      <c r="AI12" s="427" t="s">
        <v>239</v>
      </c>
      <c r="AJ12" s="428" t="s">
        <v>238</v>
      </c>
      <c r="AK12" s="429">
        <f>MAX(AG13:AG2512)</f>
        <v>0</v>
      </c>
      <c r="AL12" s="426" t="s">
        <v>242</v>
      </c>
      <c r="AM12" s="417"/>
      <c r="AN12" s="417"/>
      <c r="AO12" s="417"/>
      <c r="AP12" s="417"/>
    </row>
    <row r="13" spans="2:42" ht="20" customHeight="1" thickBot="1">
      <c r="C13" s="80">
        <v>1</v>
      </c>
      <c r="D13" s="537"/>
      <c r="E13" s="537"/>
      <c r="F13" s="537"/>
      <c r="G13" s="538"/>
      <c r="H13" s="537"/>
      <c r="I13" s="537"/>
      <c r="K13" s="286">
        <v>1</v>
      </c>
      <c r="M13" s="339">
        <v>1</v>
      </c>
      <c r="N13" s="340" t="e">
        <f>VLOOKUP(M13,V$14:Y$76,2,FALSE)</f>
        <v>#N/A</v>
      </c>
      <c r="O13" s="3" t="e">
        <f>IF(N13="","",COUNTIF(D$13:D$2512,N13))</f>
        <v>#N/A</v>
      </c>
      <c r="P13" s="302"/>
      <c r="Q13" s="310"/>
      <c r="R13" s="310"/>
      <c r="V13" s="81" t="s">
        <v>189</v>
      </c>
      <c r="W13" s="82" t="s">
        <v>466</v>
      </c>
      <c r="X13" s="583" t="s">
        <v>467</v>
      </c>
      <c r="Y13" s="82" t="s">
        <v>471</v>
      </c>
      <c r="Z13" s="82" t="s">
        <v>26</v>
      </c>
      <c r="AA13" s="82" t="s">
        <v>468</v>
      </c>
      <c r="AB13" s="82" t="s">
        <v>188</v>
      </c>
      <c r="AD13" s="82" t="s">
        <v>461</v>
      </c>
      <c r="AE13" s="82"/>
      <c r="AG13" s="430" t="str">
        <f>IF(AI13=1,SUM(AI$13:AI13),"")</f>
        <v/>
      </c>
      <c r="AH13" s="431" t="str">
        <f t="shared" ref="AH13:AH77" si="0">IF(I13="","",I13&amp;"; ")</f>
        <v/>
      </c>
      <c r="AI13" s="430" t="str">
        <f>IF(AH13="","",1)</f>
        <v/>
      </c>
      <c r="AJ13" s="430">
        <v>1</v>
      </c>
      <c r="AK13" s="430" t="str">
        <f>IF(AJ13&lt;=AK$12,VLOOKUP(AJ13,AG13:AH2512,2,FALSE),"")</f>
        <v/>
      </c>
      <c r="AL13" s="430" t="str">
        <f>AK13&amp;AK14&amp;AK15&amp;AK16&amp;AK17&amp;AK18&amp;AK19&amp;AK20&amp;AK21&amp;AK22&amp;AK23&amp;AK24&amp;AK25&amp;AK26&amp;AK27&amp;AK28&amp;AK29&amp;AK30&amp;AK31&amp;AK32&amp;AK33&amp;AK34&amp;AK35&amp;AK36&amp;AK37&amp;AK39&amp;AK38&amp;AK40&amp;AK41&amp;AK42&amp;AK43&amp;AK44&amp;AK45&amp;AK46&amp;AK47&amp;AK48&amp;AK49&amp;AK50&amp;AK51&amp;AK52&amp;AK53&amp;AK54&amp;AK55&amp;AK56&amp;AK57&amp;AK58&amp;AK59&amp;AK60&amp;AK61&amp;AK62</f>
        <v/>
      </c>
      <c r="AN13" s="417"/>
    </row>
    <row r="14" spans="2:42" ht="20" customHeight="1">
      <c r="C14" s="83">
        <v>2</v>
      </c>
      <c r="D14" s="539"/>
      <c r="E14" s="539"/>
      <c r="F14" s="539"/>
      <c r="G14" s="540"/>
      <c r="H14" s="539"/>
      <c r="I14" s="539"/>
      <c r="K14" s="287">
        <v>1</v>
      </c>
      <c r="M14" s="339">
        <v>2</v>
      </c>
      <c r="N14" s="341" t="e">
        <f t="shared" ref="N14:N47" si="1">VLOOKUP(M14,V$14:Y$76,2,FALSE)</f>
        <v>#N/A</v>
      </c>
      <c r="O14" s="3" t="e">
        <f>IF(N14="","",COUNTIF(D$13:D$2512,N14))</f>
        <v>#N/A</v>
      </c>
      <c r="P14" s="301"/>
      <c r="Q14" s="310"/>
      <c r="R14" s="310"/>
      <c r="V14" s="84" t="str">
        <f>IF(Z14=1,SUM(Z$14:Z14),"")</f>
        <v/>
      </c>
      <c r="W14" s="584" t="s">
        <v>512</v>
      </c>
      <c r="X14" s="85" t="s">
        <v>39</v>
      </c>
      <c r="Y14" s="584"/>
      <c r="Z14" s="86">
        <f>IF(ISNA(VLOOKUP($W14,$D$13:$D$2512,1,FALSE)),0,1)</f>
        <v>0</v>
      </c>
      <c r="AA14" s="585" t="s">
        <v>488</v>
      </c>
      <c r="AB14" s="90" t="e">
        <f>IF('Etape 1 (Infos générales)'!W$23=1,COUNTIF(D$13:D$2512,W14),IF(VLOOKUP(W14,N$13:P$47,3,FALSE)="",COUNTIF(D$13:D$2512,W14),VLOOKUP(W14,N$13:P$47,3,FALSE)))</f>
        <v>#N/A</v>
      </c>
      <c r="AD14" s="591" t="s">
        <v>546</v>
      </c>
      <c r="AG14" s="430" t="str">
        <f>IF(AI14=1,SUM(AI$13:AI14),"")</f>
        <v/>
      </c>
      <c r="AH14" s="431" t="str">
        <f t="shared" si="0"/>
        <v/>
      </c>
      <c r="AI14" s="430" t="str">
        <f t="shared" ref="AI14:AI77" si="2">IF(AH14="","",1)</f>
        <v/>
      </c>
      <c r="AJ14" s="430">
        <v>2</v>
      </c>
      <c r="AK14" s="430" t="str">
        <f t="shared" ref="AK14:AK62" si="3">IF(AJ14&lt;=AK$12,VLOOKUP(AJ14,AG14:AH2513,2,FALSE),"")</f>
        <v/>
      </c>
    </row>
    <row r="15" spans="2:42" ht="20" customHeight="1">
      <c r="C15" s="83">
        <v>3</v>
      </c>
      <c r="D15" s="539"/>
      <c r="E15" s="539"/>
      <c r="F15" s="539"/>
      <c r="G15" s="540"/>
      <c r="H15" s="539"/>
      <c r="I15" s="539"/>
      <c r="K15" s="287">
        <v>1</v>
      </c>
      <c r="M15" s="339">
        <v>3</v>
      </c>
      <c r="N15" s="341" t="e">
        <f t="shared" si="1"/>
        <v>#N/A</v>
      </c>
      <c r="O15" s="3" t="e">
        <f t="shared" ref="O15:O47" si="4">IF(N15="","",COUNTIF(D$13:D$2512,N15))</f>
        <v>#N/A</v>
      </c>
      <c r="P15" s="301"/>
      <c r="Q15" s="310"/>
      <c r="R15" s="310"/>
      <c r="V15" s="87" t="str">
        <f>IF(Z15=1,SUM(Z$14:Z15),"")</f>
        <v/>
      </c>
      <c r="W15" s="586" t="s">
        <v>511</v>
      </c>
      <c r="X15" s="88" t="s">
        <v>34</v>
      </c>
      <c r="Y15" s="586" t="s">
        <v>481</v>
      </c>
      <c r="Z15" s="90">
        <f t="shared" ref="Z15:Z46" si="5">IF(ISNA(VLOOKUP($W15,$D$13:$D$2512,1,FALSE)),0,1)</f>
        <v>0</v>
      </c>
      <c r="AA15" s="585" t="s">
        <v>488</v>
      </c>
      <c r="AB15" s="90" t="e">
        <f>IF('Etape 1 (Infos générales)'!W$23=1,COUNTIF(D$13:D$2512,W15),IF(VLOOKUP(W15,N$13:P$47,3,FALSE)="",COUNTIF(D$13:D$2512,W15),VLOOKUP(W15,N$13:P$47,3,FALSE)))</f>
        <v>#N/A</v>
      </c>
      <c r="AD15" s="591" t="s">
        <v>547</v>
      </c>
      <c r="AG15" s="430" t="str">
        <f>IF(AI15=1,SUM(AI$13:AI15),"")</f>
        <v/>
      </c>
      <c r="AH15" s="431" t="str">
        <f t="shared" si="0"/>
        <v/>
      </c>
      <c r="AI15" s="430" t="str">
        <f t="shared" si="2"/>
        <v/>
      </c>
      <c r="AJ15" s="430">
        <v>3</v>
      </c>
      <c r="AK15" s="430" t="str">
        <f t="shared" si="3"/>
        <v/>
      </c>
    </row>
    <row r="16" spans="2:42" ht="20" customHeight="1">
      <c r="C16" s="83">
        <v>4</v>
      </c>
      <c r="D16" s="539"/>
      <c r="E16" s="539"/>
      <c r="F16" s="539"/>
      <c r="G16" s="540"/>
      <c r="H16" s="539"/>
      <c r="I16" s="539"/>
      <c r="K16" s="287">
        <v>1</v>
      </c>
      <c r="M16" s="339">
        <v>4</v>
      </c>
      <c r="N16" s="341" t="e">
        <f t="shared" si="1"/>
        <v>#N/A</v>
      </c>
      <c r="O16" s="3" t="e">
        <f t="shared" si="4"/>
        <v>#N/A</v>
      </c>
      <c r="P16" s="301"/>
      <c r="Q16" s="310"/>
      <c r="R16" s="310"/>
      <c r="V16" s="87" t="str">
        <f>IF(Z16=1,SUM(Z$14:Z16),"")</f>
        <v/>
      </c>
      <c r="W16" s="586" t="s">
        <v>541</v>
      </c>
      <c r="X16" s="91" t="s">
        <v>64</v>
      </c>
      <c r="Y16" s="586"/>
      <c r="Z16" s="90">
        <f t="shared" si="5"/>
        <v>0</v>
      </c>
      <c r="AA16" s="586" t="s">
        <v>479</v>
      </c>
      <c r="AB16" s="90" t="e">
        <f>IF('Etape 1 (Infos générales)'!W$23=1,COUNTIF(D$13:D$2512,W16),IF(VLOOKUP(W16,N$13:P$47,3,FALSE)="",COUNTIF(D$13:D$2512,W16),VLOOKUP(W16,N$13:P$47,3,FALSE)))</f>
        <v>#N/A</v>
      </c>
      <c r="AD16" s="591" t="s">
        <v>548</v>
      </c>
      <c r="AG16" s="430" t="str">
        <f>IF(AI16=1,SUM(AI$13:AI16),"")</f>
        <v/>
      </c>
      <c r="AH16" s="431" t="str">
        <f t="shared" si="0"/>
        <v/>
      </c>
      <c r="AI16" s="430" t="str">
        <f t="shared" si="2"/>
        <v/>
      </c>
      <c r="AJ16" s="430">
        <v>4</v>
      </c>
      <c r="AK16" s="430" t="str">
        <f t="shared" si="3"/>
        <v/>
      </c>
    </row>
    <row r="17" spans="3:37" ht="20" customHeight="1">
      <c r="C17" s="83">
        <v>5</v>
      </c>
      <c r="D17" s="539"/>
      <c r="E17" s="539"/>
      <c r="F17" s="539"/>
      <c r="G17" s="540"/>
      <c r="H17" s="539"/>
      <c r="I17" s="539"/>
      <c r="K17" s="287">
        <v>1</v>
      </c>
      <c r="M17" s="339">
        <v>5</v>
      </c>
      <c r="N17" s="341" t="e">
        <f t="shared" si="1"/>
        <v>#N/A</v>
      </c>
      <c r="O17" s="3" t="e">
        <f>IF(N17="","",COUNTIF(D$13:D$2512,N17))</f>
        <v>#N/A</v>
      </c>
      <c r="P17" s="301"/>
      <c r="Q17" s="310"/>
      <c r="R17" s="310"/>
      <c r="V17" s="87" t="str">
        <f>IF(Z17=1,SUM(Z$14:Z17),"")</f>
        <v/>
      </c>
      <c r="W17" s="586" t="s">
        <v>469</v>
      </c>
      <c r="X17" s="91" t="s">
        <v>10</v>
      </c>
      <c r="Y17" s="586" t="s">
        <v>470</v>
      </c>
      <c r="Z17" s="90">
        <f t="shared" si="5"/>
        <v>0</v>
      </c>
      <c r="AA17" s="586" t="s">
        <v>488</v>
      </c>
      <c r="AB17" s="90" t="e">
        <f>IF('Etape 1 (Infos générales)'!W$23=1,COUNTIF(D$13:D$2512,W17),IF(VLOOKUP(W17,N$13:P$47,3,FALSE)="",COUNTIF(D$13:D$2512,W17),VLOOKUP(W17,N$13:P$47,3,FALSE)))</f>
        <v>#N/A</v>
      </c>
      <c r="AD17" s="591" t="s">
        <v>549</v>
      </c>
      <c r="AG17" s="430" t="str">
        <f>IF(AI17=1,SUM(AI$13:AI17),"")</f>
        <v/>
      </c>
      <c r="AH17" s="431" t="str">
        <f t="shared" si="0"/>
        <v/>
      </c>
      <c r="AI17" s="430" t="str">
        <f t="shared" si="2"/>
        <v/>
      </c>
      <c r="AJ17" s="430">
        <v>5</v>
      </c>
      <c r="AK17" s="430" t="str">
        <f t="shared" si="3"/>
        <v/>
      </c>
    </row>
    <row r="18" spans="3:37" ht="20" customHeight="1">
      <c r="C18" s="83">
        <v>6</v>
      </c>
      <c r="D18" s="539"/>
      <c r="E18" s="539"/>
      <c r="F18" s="539"/>
      <c r="G18" s="540"/>
      <c r="H18" s="539"/>
      <c r="I18" s="539"/>
      <c r="K18" s="287">
        <v>1</v>
      </c>
      <c r="M18" s="339">
        <v>6</v>
      </c>
      <c r="N18" s="341" t="e">
        <f t="shared" si="1"/>
        <v>#N/A</v>
      </c>
      <c r="O18" s="3" t="e">
        <f t="shared" si="4"/>
        <v>#N/A</v>
      </c>
      <c r="P18" s="301"/>
      <c r="Q18" s="310"/>
      <c r="R18" s="310"/>
      <c r="V18" s="87" t="str">
        <f>IF(Z18=1,SUM(Z$14:Z18),"")</f>
        <v/>
      </c>
      <c r="W18" s="586" t="s">
        <v>514</v>
      </c>
      <c r="X18" s="91" t="s">
        <v>24</v>
      </c>
      <c r="Y18" s="586" t="s">
        <v>42</v>
      </c>
      <c r="Z18" s="90">
        <f t="shared" si="5"/>
        <v>0</v>
      </c>
      <c r="AA18" s="586" t="s">
        <v>488</v>
      </c>
      <c r="AB18" s="90" t="e">
        <f>IF('Etape 1 (Infos générales)'!W$23=1,COUNTIF(D$13:D$2512,W18),IF(VLOOKUP(W18,N$13:P$47,3,FALSE)="",COUNTIF(D$13:D$2512,W18),VLOOKUP(W18,N$13:P$47,3,FALSE)))</f>
        <v>#N/A</v>
      </c>
      <c r="AD18" s="591" t="s">
        <v>553</v>
      </c>
      <c r="AG18" s="430" t="str">
        <f>IF(AI18=1,SUM(AI$13:AI18),"")</f>
        <v/>
      </c>
      <c r="AH18" s="431" t="str">
        <f t="shared" si="0"/>
        <v/>
      </c>
      <c r="AI18" s="430" t="str">
        <f t="shared" si="2"/>
        <v/>
      </c>
      <c r="AJ18" s="430">
        <v>6</v>
      </c>
      <c r="AK18" s="430" t="str">
        <f t="shared" si="3"/>
        <v/>
      </c>
    </row>
    <row r="19" spans="3:37" ht="20" customHeight="1">
      <c r="C19" s="83">
        <v>7</v>
      </c>
      <c r="D19" s="539"/>
      <c r="E19" s="539"/>
      <c r="F19" s="539"/>
      <c r="G19" s="540"/>
      <c r="H19" s="539"/>
      <c r="I19" s="539"/>
      <c r="K19" s="287">
        <v>1</v>
      </c>
      <c r="M19" s="339">
        <v>7</v>
      </c>
      <c r="N19" s="341" t="e">
        <f t="shared" si="1"/>
        <v>#N/A</v>
      </c>
      <c r="O19" s="3" t="e">
        <f t="shared" si="4"/>
        <v>#N/A</v>
      </c>
      <c r="P19" s="301"/>
      <c r="Q19" s="310"/>
      <c r="R19" s="310"/>
      <c r="V19" s="87" t="str">
        <f>IF(Z19=1,SUM(Z$14:Z19),"")</f>
        <v/>
      </c>
      <c r="W19" s="586" t="s">
        <v>480</v>
      </c>
      <c r="X19" s="91" t="s">
        <v>35</v>
      </c>
      <c r="Y19" s="89" t="s">
        <v>481</v>
      </c>
      <c r="Z19" s="90">
        <f t="shared" si="5"/>
        <v>0</v>
      </c>
      <c r="AA19" s="586" t="s">
        <v>474</v>
      </c>
      <c r="AB19" s="90" t="e">
        <f>IF('Etape 1 (Infos générales)'!W$23=1,COUNTIF(D$13:D$2512,W19),IF(VLOOKUP(W19,N$13:P$47,3,FALSE)="",COUNTIF(D$13:D$2512,W19),VLOOKUP(W19,N$13:P$47,3,FALSE)))</f>
        <v>#N/A</v>
      </c>
      <c r="AD19" s="591" t="s">
        <v>550</v>
      </c>
      <c r="AG19" s="430" t="str">
        <f>IF(AI19=1,SUM(AI$13:AI19),"")</f>
        <v/>
      </c>
      <c r="AH19" s="431" t="str">
        <f t="shared" si="0"/>
        <v/>
      </c>
      <c r="AI19" s="430" t="str">
        <f t="shared" si="2"/>
        <v/>
      </c>
      <c r="AJ19" s="430">
        <v>7</v>
      </c>
      <c r="AK19" s="430" t="str">
        <f t="shared" si="3"/>
        <v/>
      </c>
    </row>
    <row r="20" spans="3:37" ht="20" customHeight="1">
      <c r="C20" s="83">
        <v>8</v>
      </c>
      <c r="D20" s="539"/>
      <c r="E20" s="539"/>
      <c r="F20" s="539"/>
      <c r="G20" s="540"/>
      <c r="H20" s="539"/>
      <c r="I20" s="539"/>
      <c r="K20" s="287">
        <v>1</v>
      </c>
      <c r="M20" s="339">
        <v>8</v>
      </c>
      <c r="N20" s="341" t="e">
        <f t="shared" si="1"/>
        <v>#N/A</v>
      </c>
      <c r="O20" s="3" t="e">
        <f t="shared" si="4"/>
        <v>#N/A</v>
      </c>
      <c r="P20" s="301"/>
      <c r="Q20" s="310"/>
      <c r="R20" s="310"/>
      <c r="V20" s="87" t="str">
        <f>IF(Z20=1,SUM(Z$14:Z20),"")</f>
        <v/>
      </c>
      <c r="W20" s="587" t="s">
        <v>500</v>
      </c>
      <c r="X20" s="88" t="s">
        <v>146</v>
      </c>
      <c r="Y20" s="587" t="s">
        <v>30</v>
      </c>
      <c r="Z20" s="90">
        <f t="shared" si="5"/>
        <v>0</v>
      </c>
      <c r="AA20" s="586" t="s">
        <v>501</v>
      </c>
      <c r="AB20" s="90" t="e">
        <f>IF('Etape 1 (Infos générales)'!W$23=1,COUNTIF(D$13:D$2512,W20),IF(VLOOKUP(W20,N$13:P$47,3,FALSE)="",COUNTIF(D$13:D$2512,W20),VLOOKUP(W20,N$13:P$47,3,FALSE)))</f>
        <v>#N/A</v>
      </c>
      <c r="AD20" s="591" t="s">
        <v>551</v>
      </c>
      <c r="AG20" s="430" t="str">
        <f>IF(AI20=1,SUM(AI$13:AI20),"")</f>
        <v/>
      </c>
      <c r="AH20" s="431" t="str">
        <f t="shared" si="0"/>
        <v/>
      </c>
      <c r="AI20" s="430" t="str">
        <f t="shared" si="2"/>
        <v/>
      </c>
      <c r="AJ20" s="430">
        <v>8</v>
      </c>
      <c r="AK20" s="430" t="str">
        <f t="shared" si="3"/>
        <v/>
      </c>
    </row>
    <row r="21" spans="3:37" ht="20" customHeight="1">
      <c r="C21" s="83">
        <v>9</v>
      </c>
      <c r="D21" s="539"/>
      <c r="E21" s="539"/>
      <c r="F21" s="539"/>
      <c r="G21" s="540"/>
      <c r="H21" s="539"/>
      <c r="I21" s="539"/>
      <c r="K21" s="287">
        <v>1</v>
      </c>
      <c r="M21" s="339">
        <v>9</v>
      </c>
      <c r="N21" s="341" t="e">
        <f t="shared" si="1"/>
        <v>#N/A</v>
      </c>
      <c r="O21" s="3" t="e">
        <f t="shared" si="4"/>
        <v>#N/A</v>
      </c>
      <c r="P21" s="301"/>
      <c r="Q21" s="310"/>
      <c r="R21" s="310"/>
      <c r="V21" s="87" t="str">
        <f>IF(Z21=1,SUM(Z$14:Z21),"")</f>
        <v/>
      </c>
      <c r="W21" s="587" t="s">
        <v>532</v>
      </c>
      <c r="X21" s="88" t="s">
        <v>11</v>
      </c>
      <c r="Y21" s="587" t="s">
        <v>30</v>
      </c>
      <c r="Z21" s="90">
        <f t="shared" si="5"/>
        <v>0</v>
      </c>
      <c r="AA21" s="585" t="s">
        <v>474</v>
      </c>
      <c r="AB21" s="90" t="e">
        <f>IF('Etape 1 (Infos générales)'!W$23=1,COUNTIF(D$13:D$2512,W21),IF(VLOOKUP(W21,N$13:P$47,3,FALSE)="",COUNTIF(D$13:D$2512,W21),VLOOKUP(W21,N$13:P$47,3,FALSE)))</f>
        <v>#N/A</v>
      </c>
      <c r="AD21" s="591" t="s">
        <v>552</v>
      </c>
      <c r="AG21" s="430" t="str">
        <f>IF(AI21=1,SUM(AI$13:AI21),"")</f>
        <v/>
      </c>
      <c r="AH21" s="431" t="str">
        <f t="shared" si="0"/>
        <v/>
      </c>
      <c r="AI21" s="430" t="str">
        <f t="shared" si="2"/>
        <v/>
      </c>
      <c r="AJ21" s="430">
        <v>9</v>
      </c>
      <c r="AK21" s="430" t="str">
        <f t="shared" si="3"/>
        <v/>
      </c>
    </row>
    <row r="22" spans="3:37" ht="20" customHeight="1">
      <c r="C22" s="83">
        <v>10</v>
      </c>
      <c r="D22" s="539"/>
      <c r="E22" s="539"/>
      <c r="F22" s="539"/>
      <c r="G22" s="540"/>
      <c r="H22" s="539"/>
      <c r="I22" s="539"/>
      <c r="K22" s="287">
        <v>1</v>
      </c>
      <c r="M22" s="339">
        <v>10</v>
      </c>
      <c r="N22" s="341" t="e">
        <f t="shared" si="1"/>
        <v>#N/A</v>
      </c>
      <c r="O22" s="3" t="e">
        <f t="shared" si="4"/>
        <v>#N/A</v>
      </c>
      <c r="P22" s="301"/>
      <c r="Q22" s="310"/>
      <c r="R22" s="310"/>
      <c r="V22" s="87" t="str">
        <f>IF(Z22=1,SUM(Z$14:Z22),"")</f>
        <v/>
      </c>
      <c r="W22" s="588" t="s">
        <v>490</v>
      </c>
      <c r="X22" s="91" t="s">
        <v>69</v>
      </c>
      <c r="Y22" s="89"/>
      <c r="Z22" s="90">
        <f t="shared" si="5"/>
        <v>0</v>
      </c>
      <c r="AA22" s="586" t="s">
        <v>479</v>
      </c>
      <c r="AB22" s="90" t="e">
        <f>IF('Etape 1 (Infos générales)'!W$23=1,COUNTIF(D$13:D$2512,W22),IF(VLOOKUP(W22,N$13:P$47,3,FALSE)="",COUNTIF(D$13:D$2512,W22),VLOOKUP(W22,N$13:P$47,3,FALSE)))</f>
        <v>#N/A</v>
      </c>
      <c r="AG22" s="430" t="str">
        <f>IF(AI22=1,SUM(AI$13:AI22),"")</f>
        <v/>
      </c>
      <c r="AH22" s="431" t="str">
        <f t="shared" si="0"/>
        <v/>
      </c>
      <c r="AI22" s="430" t="str">
        <f t="shared" si="2"/>
        <v/>
      </c>
      <c r="AJ22" s="430">
        <v>10</v>
      </c>
      <c r="AK22" s="430" t="str">
        <f t="shared" si="3"/>
        <v/>
      </c>
    </row>
    <row r="23" spans="3:37" ht="20" customHeight="1">
      <c r="C23" s="83">
        <v>11</v>
      </c>
      <c r="D23" s="539"/>
      <c r="E23" s="539"/>
      <c r="F23" s="539"/>
      <c r="G23" s="540"/>
      <c r="H23" s="539"/>
      <c r="I23" s="539"/>
      <c r="K23" s="287">
        <v>1</v>
      </c>
      <c r="M23" s="339">
        <v>11</v>
      </c>
      <c r="N23" s="341" t="e">
        <f t="shared" si="1"/>
        <v>#N/A</v>
      </c>
      <c r="O23" s="3" t="e">
        <f t="shared" si="4"/>
        <v>#N/A</v>
      </c>
      <c r="P23" s="301"/>
      <c r="Q23" s="310"/>
      <c r="R23" s="310"/>
      <c r="V23" s="87" t="str">
        <f>IF(Z23=1,SUM(Z$14:Z23),"")</f>
        <v/>
      </c>
      <c r="W23" s="587" t="s">
        <v>522</v>
      </c>
      <c r="X23" s="88" t="s">
        <v>70</v>
      </c>
      <c r="Y23" s="587"/>
      <c r="Z23" s="90">
        <f t="shared" si="5"/>
        <v>0</v>
      </c>
      <c r="AA23" s="585" t="s">
        <v>479</v>
      </c>
      <c r="AB23" s="90" t="e">
        <f>IF('Etape 1 (Infos générales)'!W$23=1,COUNTIF(D$13:D$2512,W23),IF(VLOOKUP(W23,N$13:P$47,3,FALSE)="",COUNTIF(D$13:D$2512,W23),VLOOKUP(W23,N$13:P$47,3,FALSE)))</f>
        <v>#N/A</v>
      </c>
      <c r="AG23" s="430" t="str">
        <f>IF(AI23=1,SUM(AI$13:AI23),"")</f>
        <v/>
      </c>
      <c r="AH23" s="431" t="str">
        <f t="shared" si="0"/>
        <v/>
      </c>
      <c r="AI23" s="430" t="str">
        <f t="shared" si="2"/>
        <v/>
      </c>
      <c r="AJ23" s="430">
        <v>11</v>
      </c>
      <c r="AK23" s="430" t="str">
        <f t="shared" si="3"/>
        <v/>
      </c>
    </row>
    <row r="24" spans="3:37" ht="20" customHeight="1">
      <c r="C24" s="83">
        <v>12</v>
      </c>
      <c r="D24" s="539"/>
      <c r="E24" s="539"/>
      <c r="F24" s="539"/>
      <c r="G24" s="540"/>
      <c r="H24" s="539"/>
      <c r="I24" s="539"/>
      <c r="K24" s="287">
        <v>1</v>
      </c>
      <c r="M24" s="339">
        <v>12</v>
      </c>
      <c r="N24" s="341" t="e">
        <f t="shared" si="1"/>
        <v>#N/A</v>
      </c>
      <c r="O24" s="3" t="e">
        <f t="shared" si="4"/>
        <v>#N/A</v>
      </c>
      <c r="P24" s="301"/>
      <c r="Q24" s="310"/>
      <c r="R24" s="310"/>
      <c r="V24" s="87" t="str">
        <f>IF(Z24=1,SUM(Z$14:Z24),"")</f>
        <v/>
      </c>
      <c r="W24" s="89" t="s">
        <v>531</v>
      </c>
      <c r="X24" s="91" t="s">
        <v>47</v>
      </c>
      <c r="Y24" s="89" t="s">
        <v>481</v>
      </c>
      <c r="Z24" s="90">
        <f t="shared" si="5"/>
        <v>0</v>
      </c>
      <c r="AA24" s="586" t="s">
        <v>474</v>
      </c>
      <c r="AB24" s="90" t="e">
        <f>IF('Etape 1 (Infos générales)'!W$23=1,COUNTIF(D$13:D$2512,W24),IF(VLOOKUP(W24,N$13:P$47,3,FALSE)="",COUNTIF(D$13:D$2512,W24),VLOOKUP(W24,N$13:P$47,3,FALSE)))</f>
        <v>#N/A</v>
      </c>
      <c r="AG24" s="430" t="str">
        <f>IF(AI24=1,SUM(AI$13:AI24),"")</f>
        <v/>
      </c>
      <c r="AH24" s="431" t="str">
        <f t="shared" si="0"/>
        <v/>
      </c>
      <c r="AI24" s="430" t="str">
        <f t="shared" si="2"/>
        <v/>
      </c>
      <c r="AJ24" s="430">
        <v>12</v>
      </c>
      <c r="AK24" s="430" t="str">
        <f t="shared" si="3"/>
        <v/>
      </c>
    </row>
    <row r="25" spans="3:37" ht="20" customHeight="1">
      <c r="C25" s="83">
        <v>13</v>
      </c>
      <c r="D25" s="539"/>
      <c r="E25" s="539"/>
      <c r="F25" s="539"/>
      <c r="G25" s="540"/>
      <c r="H25" s="539"/>
      <c r="I25" s="539"/>
      <c r="K25" s="287">
        <v>1</v>
      </c>
      <c r="M25" s="339">
        <v>13</v>
      </c>
      <c r="N25" s="341" t="e">
        <f t="shared" si="1"/>
        <v>#N/A</v>
      </c>
      <c r="O25" s="3" t="e">
        <f t="shared" si="4"/>
        <v>#N/A</v>
      </c>
      <c r="P25" s="301"/>
      <c r="Q25" s="310"/>
      <c r="R25" s="310"/>
      <c r="V25" s="87" t="str">
        <f>IF(Z25=1,SUM(Z$14:Z25),"")</f>
        <v/>
      </c>
      <c r="W25" s="587" t="s">
        <v>482</v>
      </c>
      <c r="X25" s="88" t="s">
        <v>44</v>
      </c>
      <c r="Y25" s="586" t="s">
        <v>483</v>
      </c>
      <c r="Z25" s="90">
        <f t="shared" si="5"/>
        <v>0</v>
      </c>
      <c r="AA25" s="585" t="s">
        <v>488</v>
      </c>
      <c r="AB25" s="90" t="e">
        <f>IF('Etape 1 (Infos générales)'!W$23=1,COUNTIF(D$13:D$2512,W25),IF(VLOOKUP(W25,N$13:P$47,3,FALSE)="",COUNTIF(D$13:D$2512,W25),VLOOKUP(W25,N$13:P$47,3,FALSE)))</f>
        <v>#N/A</v>
      </c>
      <c r="AG25" s="430" t="str">
        <f>IF(AI25=1,SUM(AI$13:AI25),"")</f>
        <v/>
      </c>
      <c r="AH25" s="431" t="str">
        <f t="shared" si="0"/>
        <v/>
      </c>
      <c r="AI25" s="430" t="str">
        <f t="shared" si="2"/>
        <v/>
      </c>
      <c r="AJ25" s="430">
        <v>13</v>
      </c>
      <c r="AK25" s="430" t="str">
        <f t="shared" si="3"/>
        <v/>
      </c>
    </row>
    <row r="26" spans="3:37" ht="20" customHeight="1">
      <c r="C26" s="83">
        <v>14</v>
      </c>
      <c r="D26" s="539"/>
      <c r="E26" s="539"/>
      <c r="F26" s="539"/>
      <c r="G26" s="540"/>
      <c r="H26" s="539"/>
      <c r="I26" s="539"/>
      <c r="K26" s="287">
        <v>1</v>
      </c>
      <c r="M26" s="339">
        <v>14</v>
      </c>
      <c r="N26" s="341" t="e">
        <f t="shared" si="1"/>
        <v>#N/A</v>
      </c>
      <c r="O26" s="3" t="e">
        <f t="shared" si="4"/>
        <v>#N/A</v>
      </c>
      <c r="P26" s="301"/>
      <c r="Q26" s="310"/>
      <c r="R26" s="310"/>
      <c r="V26" s="87" t="str">
        <f>IF(Z26=1,SUM(Z$14:Z26),"")</f>
        <v/>
      </c>
      <c r="W26" s="586" t="s">
        <v>485</v>
      </c>
      <c r="X26" s="91" t="s">
        <v>32</v>
      </c>
      <c r="Y26" s="586" t="s">
        <v>481</v>
      </c>
      <c r="Z26" s="90">
        <f t="shared" si="5"/>
        <v>0</v>
      </c>
      <c r="AA26" s="585" t="s">
        <v>488</v>
      </c>
      <c r="AB26" s="90" t="e">
        <f>IF('Etape 1 (Infos générales)'!W$23=1,COUNTIF(D$13:D$2512,W26),IF(VLOOKUP(W26,N$13:P$47,3,FALSE)="",COUNTIF(D$13:D$2512,W26),VLOOKUP(W26,N$13:P$47,3,FALSE)))</f>
        <v>#N/A</v>
      </c>
      <c r="AG26" s="430" t="str">
        <f>IF(AI26=1,SUM(AI$13:AI26),"")</f>
        <v/>
      </c>
      <c r="AH26" s="431" t="str">
        <f t="shared" si="0"/>
        <v/>
      </c>
      <c r="AI26" s="430" t="str">
        <f t="shared" si="2"/>
        <v/>
      </c>
      <c r="AJ26" s="430">
        <v>14</v>
      </c>
      <c r="AK26" s="430" t="str">
        <f t="shared" si="3"/>
        <v/>
      </c>
    </row>
    <row r="27" spans="3:37" ht="20" customHeight="1">
      <c r="C27" s="83">
        <v>15</v>
      </c>
      <c r="D27" s="539"/>
      <c r="E27" s="539"/>
      <c r="F27" s="539"/>
      <c r="G27" s="540"/>
      <c r="H27" s="539"/>
      <c r="I27" s="539"/>
      <c r="K27" s="287">
        <v>1</v>
      </c>
      <c r="M27" s="339">
        <v>15</v>
      </c>
      <c r="N27" s="341" t="e">
        <f t="shared" si="1"/>
        <v>#N/A</v>
      </c>
      <c r="O27" s="3" t="e">
        <f t="shared" si="4"/>
        <v>#N/A</v>
      </c>
      <c r="P27" s="301"/>
      <c r="Q27" s="310"/>
      <c r="R27" s="310"/>
      <c r="V27" s="87" t="str">
        <f>IF(Z27=1,SUM(Z$14:Z27),"")</f>
        <v/>
      </c>
      <c r="W27" s="586" t="s">
        <v>497</v>
      </c>
      <c r="X27" s="91" t="s">
        <v>153</v>
      </c>
      <c r="Y27" s="89" t="s">
        <v>483</v>
      </c>
      <c r="Z27" s="90">
        <f t="shared" si="5"/>
        <v>0</v>
      </c>
      <c r="AA27" s="586" t="s">
        <v>488</v>
      </c>
      <c r="AB27" s="90" t="e">
        <f>IF('Etape 1 (Infos générales)'!W$23=1,COUNTIF(D$13:D$2512,W27),IF(VLOOKUP(W27,N$13:P$47,3,FALSE)="",COUNTIF(D$13:D$2512,W27),VLOOKUP(W27,N$13:P$47,3,FALSE)))</f>
        <v>#N/A</v>
      </c>
      <c r="AG27" s="430" t="str">
        <f>IF(AI27=1,SUM(AI$13:AI27),"")</f>
        <v/>
      </c>
      <c r="AH27" s="431" t="str">
        <f t="shared" si="0"/>
        <v/>
      </c>
      <c r="AI27" s="430" t="str">
        <f t="shared" si="2"/>
        <v/>
      </c>
      <c r="AJ27" s="430">
        <v>15</v>
      </c>
      <c r="AK27" s="430" t="str">
        <f t="shared" si="3"/>
        <v/>
      </c>
    </row>
    <row r="28" spans="3:37" ht="20" customHeight="1">
      <c r="C28" s="83">
        <v>16</v>
      </c>
      <c r="D28" s="539"/>
      <c r="E28" s="539"/>
      <c r="F28" s="539"/>
      <c r="G28" s="540"/>
      <c r="H28" s="539"/>
      <c r="I28" s="539"/>
      <c r="K28" s="287">
        <v>1</v>
      </c>
      <c r="M28" s="339">
        <v>16</v>
      </c>
      <c r="N28" s="341" t="e">
        <f t="shared" si="1"/>
        <v>#N/A</v>
      </c>
      <c r="O28" s="3" t="e">
        <f t="shared" si="4"/>
        <v>#N/A</v>
      </c>
      <c r="P28" s="301"/>
      <c r="Q28" s="310"/>
      <c r="R28" s="310"/>
      <c r="V28" s="87" t="str">
        <f>IF(Z28=1,SUM(Z$14:Z28),"")</f>
        <v/>
      </c>
      <c r="W28" s="586" t="s">
        <v>499</v>
      </c>
      <c r="X28" s="91" t="s">
        <v>16</v>
      </c>
      <c r="Y28" s="89" t="s">
        <v>473</v>
      </c>
      <c r="Z28" s="90">
        <f t="shared" si="5"/>
        <v>0</v>
      </c>
      <c r="AA28" s="586" t="s">
        <v>488</v>
      </c>
      <c r="AB28" s="90" t="e">
        <f>IF('Etape 1 (Infos générales)'!W$23=1,COUNTIF(D$13:D$2512,W28),IF(VLOOKUP(W28,N$13:P$47,3,FALSE)="",COUNTIF(D$13:D$2512,W28),VLOOKUP(W28,N$13:P$47,3,FALSE)))</f>
        <v>#N/A</v>
      </c>
      <c r="AG28" s="430" t="str">
        <f>IF(AI28=1,SUM(AI$13:AI28),"")</f>
        <v/>
      </c>
      <c r="AH28" s="431" t="str">
        <f t="shared" si="0"/>
        <v/>
      </c>
      <c r="AI28" s="430" t="str">
        <f t="shared" si="2"/>
        <v/>
      </c>
      <c r="AJ28" s="430">
        <v>16</v>
      </c>
      <c r="AK28" s="430" t="str">
        <f t="shared" si="3"/>
        <v/>
      </c>
    </row>
    <row r="29" spans="3:37" ht="20" customHeight="1">
      <c r="C29" s="83">
        <v>17</v>
      </c>
      <c r="D29" s="539"/>
      <c r="E29" s="539"/>
      <c r="F29" s="539"/>
      <c r="G29" s="540"/>
      <c r="H29" s="539"/>
      <c r="I29" s="539"/>
      <c r="K29" s="287">
        <v>1</v>
      </c>
      <c r="M29" s="339">
        <v>17</v>
      </c>
      <c r="N29" s="341" t="e">
        <f t="shared" si="1"/>
        <v>#N/A</v>
      </c>
      <c r="O29" s="3" t="e">
        <f t="shared" si="4"/>
        <v>#N/A</v>
      </c>
      <c r="P29" s="301"/>
      <c r="Q29" s="310"/>
      <c r="R29" s="310"/>
      <c r="V29" s="87" t="str">
        <f>IF(Z29=1,SUM(Z$14:Z29),"")</f>
        <v/>
      </c>
      <c r="W29" s="586" t="s">
        <v>29</v>
      </c>
      <c r="X29" s="589" t="s">
        <v>21</v>
      </c>
      <c r="Y29" s="89" t="s">
        <v>30</v>
      </c>
      <c r="Z29" s="90">
        <f t="shared" si="5"/>
        <v>0</v>
      </c>
      <c r="AA29" s="586" t="s">
        <v>474</v>
      </c>
      <c r="AB29" s="90" t="e">
        <f>IF('Etape 1 (Infos générales)'!W$23=1,COUNTIF(D$13:D$2512,W29),IF(VLOOKUP(W29,N$13:P$47,3,FALSE)="",COUNTIF(D$13:D$2512,W29),VLOOKUP(W29,N$13:P$47,3,FALSE)))</f>
        <v>#N/A</v>
      </c>
      <c r="AG29" s="430" t="str">
        <f>IF(AI29=1,SUM(AI$13:AI29),"")</f>
        <v/>
      </c>
      <c r="AH29" s="431" t="str">
        <f t="shared" si="0"/>
        <v/>
      </c>
      <c r="AI29" s="430" t="str">
        <f t="shared" si="2"/>
        <v/>
      </c>
      <c r="AJ29" s="430">
        <v>17</v>
      </c>
      <c r="AK29" s="430" t="str">
        <f t="shared" si="3"/>
        <v/>
      </c>
    </row>
    <row r="30" spans="3:37" ht="20" customHeight="1">
      <c r="C30" s="83">
        <v>18</v>
      </c>
      <c r="D30" s="539"/>
      <c r="E30" s="539"/>
      <c r="F30" s="539"/>
      <c r="G30" s="540"/>
      <c r="H30" s="539"/>
      <c r="I30" s="539"/>
      <c r="K30" s="287">
        <v>1</v>
      </c>
      <c r="M30" s="339">
        <v>18</v>
      </c>
      <c r="N30" s="341" t="e">
        <f t="shared" si="1"/>
        <v>#N/A</v>
      </c>
      <c r="O30" s="3" t="e">
        <f t="shared" si="4"/>
        <v>#N/A</v>
      </c>
      <c r="P30" s="301"/>
      <c r="Q30" s="310"/>
      <c r="R30" s="310"/>
      <c r="V30" s="87" t="str">
        <f>IF(Z30=1,SUM(Z$14:Z30),"")</f>
        <v/>
      </c>
      <c r="W30" s="586" t="s">
        <v>504</v>
      </c>
      <c r="X30" s="91" t="s">
        <v>59</v>
      </c>
      <c r="Y30" s="89"/>
      <c r="Z30" s="90">
        <f t="shared" si="5"/>
        <v>0</v>
      </c>
      <c r="AA30" s="586" t="s">
        <v>479</v>
      </c>
      <c r="AB30" s="90" t="e">
        <f>IF('Etape 1 (Infos générales)'!W$23=1,COUNTIF(D$13:D$2512,W30),IF(VLOOKUP(W30,N$13:P$47,3,FALSE)="",COUNTIF(D$13:D$2512,W30),VLOOKUP(W30,N$13:P$47,3,FALSE)))</f>
        <v>#N/A</v>
      </c>
      <c r="AG30" s="430" t="str">
        <f>IF(AI30=1,SUM(AI$13:AI30),"")</f>
        <v/>
      </c>
      <c r="AH30" s="431" t="str">
        <f t="shared" si="0"/>
        <v/>
      </c>
      <c r="AI30" s="430" t="str">
        <f t="shared" si="2"/>
        <v/>
      </c>
      <c r="AJ30" s="430">
        <v>18</v>
      </c>
      <c r="AK30" s="430" t="str">
        <f t="shared" si="3"/>
        <v/>
      </c>
    </row>
    <row r="31" spans="3:37" ht="20" customHeight="1">
      <c r="C31" s="83">
        <v>19</v>
      </c>
      <c r="D31" s="539"/>
      <c r="E31" s="539"/>
      <c r="F31" s="539"/>
      <c r="G31" s="540"/>
      <c r="H31" s="539"/>
      <c r="I31" s="539"/>
      <c r="K31" s="287">
        <v>1</v>
      </c>
      <c r="M31" s="339">
        <v>19</v>
      </c>
      <c r="N31" s="341" t="e">
        <f t="shared" si="1"/>
        <v>#N/A</v>
      </c>
      <c r="O31" s="3" t="e">
        <f t="shared" si="4"/>
        <v>#N/A</v>
      </c>
      <c r="P31" s="301"/>
      <c r="Q31" s="310"/>
      <c r="R31" s="310"/>
      <c r="V31" s="87" t="str">
        <f>IF(Z31=1,SUM(Z$14:Z31),"")</f>
        <v/>
      </c>
      <c r="W31" s="587" t="s">
        <v>505</v>
      </c>
      <c r="X31" s="88" t="s">
        <v>38</v>
      </c>
      <c r="Y31" s="587" t="s">
        <v>470</v>
      </c>
      <c r="Z31" s="90">
        <f t="shared" si="5"/>
        <v>0</v>
      </c>
      <c r="AA31" s="586" t="s">
        <v>488</v>
      </c>
      <c r="AB31" s="90" t="e">
        <f>IF('Etape 1 (Infos générales)'!W$23=1,COUNTIF(D$13:D$2512,W31),IF(VLOOKUP(W31,N$13:P$47,3,FALSE)="",COUNTIF(D$13:D$2512,W31),VLOOKUP(W31,N$13:P$47,3,FALSE)))</f>
        <v>#N/A</v>
      </c>
      <c r="AG31" s="430" t="str">
        <f>IF(AI31=1,SUM(AI$13:AI31),"")</f>
        <v/>
      </c>
      <c r="AH31" s="431" t="str">
        <f t="shared" si="0"/>
        <v/>
      </c>
      <c r="AI31" s="430" t="str">
        <f t="shared" si="2"/>
        <v/>
      </c>
      <c r="AJ31" s="430">
        <v>19</v>
      </c>
      <c r="AK31" s="430" t="str">
        <f t="shared" si="3"/>
        <v/>
      </c>
    </row>
    <row r="32" spans="3:37" ht="20" customHeight="1">
      <c r="C32" s="83">
        <v>20</v>
      </c>
      <c r="D32" s="539"/>
      <c r="E32" s="539"/>
      <c r="F32" s="539"/>
      <c r="G32" s="540"/>
      <c r="H32" s="539"/>
      <c r="I32" s="539"/>
      <c r="K32" s="287">
        <v>1</v>
      </c>
      <c r="M32" s="339">
        <v>20</v>
      </c>
      <c r="N32" s="341" t="e">
        <f t="shared" si="1"/>
        <v>#N/A</v>
      </c>
      <c r="O32" s="3" t="e">
        <f t="shared" si="4"/>
        <v>#N/A</v>
      </c>
      <c r="P32" s="301"/>
      <c r="Q32" s="310"/>
      <c r="R32" s="310"/>
      <c r="V32" s="87" t="str">
        <f>IF(Z32=1,SUM(Z$14:Z32),"")</f>
        <v/>
      </c>
      <c r="W32" s="587" t="s">
        <v>526</v>
      </c>
      <c r="X32" s="88" t="s">
        <v>65</v>
      </c>
      <c r="Y32" s="586"/>
      <c r="Z32" s="90">
        <f t="shared" si="5"/>
        <v>0</v>
      </c>
      <c r="AA32" s="585" t="s">
        <v>479</v>
      </c>
      <c r="AB32" s="90" t="e">
        <f>IF('Etape 1 (Infos générales)'!W$23=1,COUNTIF(D$13:D$2512,W32),IF(VLOOKUP(W32,N$13:P$47,3,FALSE)="",COUNTIF(D$13:D$2512,W32),VLOOKUP(W32,N$13:P$47,3,FALSE)))</f>
        <v>#N/A</v>
      </c>
      <c r="AG32" s="430" t="str">
        <f>IF(AI32=1,SUM(AI$13:AI32),"")</f>
        <v/>
      </c>
      <c r="AH32" s="431" t="str">
        <f t="shared" si="0"/>
        <v/>
      </c>
      <c r="AI32" s="430" t="str">
        <f t="shared" si="2"/>
        <v/>
      </c>
      <c r="AJ32" s="430">
        <v>20</v>
      </c>
      <c r="AK32" s="430" t="str">
        <f t="shared" si="3"/>
        <v/>
      </c>
    </row>
    <row r="33" spans="3:37" ht="20" customHeight="1">
      <c r="C33" s="83">
        <v>21</v>
      </c>
      <c r="D33" s="539"/>
      <c r="E33" s="539"/>
      <c r="F33" s="541"/>
      <c r="G33" s="542"/>
      <c r="H33" s="541"/>
      <c r="I33" s="541"/>
      <c r="K33" s="287">
        <v>1</v>
      </c>
      <c r="M33" s="339">
        <v>21</v>
      </c>
      <c r="N33" s="341" t="e">
        <f t="shared" si="1"/>
        <v>#N/A</v>
      </c>
      <c r="O33" s="3" t="e">
        <f t="shared" si="4"/>
        <v>#N/A</v>
      </c>
      <c r="P33" s="301"/>
      <c r="Q33" s="310"/>
      <c r="R33" s="310"/>
      <c r="V33" s="87" t="str">
        <f>IF(Z33=1,SUM(Z$14:Z33),"")</f>
        <v/>
      </c>
      <c r="W33" s="587" t="s">
        <v>491</v>
      </c>
      <c r="X33" s="88" t="s">
        <v>66</v>
      </c>
      <c r="Y33" s="587"/>
      <c r="Z33" s="90">
        <f t="shared" si="5"/>
        <v>0</v>
      </c>
      <c r="AA33" s="585" t="s">
        <v>479</v>
      </c>
      <c r="AB33" s="90" t="e">
        <f>IF('Etape 1 (Infos générales)'!W$23=1,COUNTIF(D$13:D$2512,W33),IF(VLOOKUP(W33,N$13:P$47,3,FALSE)="",COUNTIF(D$13:D$2512,W33),VLOOKUP(W33,N$13:P$47,3,FALSE)))</f>
        <v>#N/A</v>
      </c>
      <c r="AG33" s="430" t="str">
        <f>IF(AI33=1,SUM(AI$13:AI33),"")</f>
        <v/>
      </c>
      <c r="AH33" s="431" t="str">
        <f t="shared" si="0"/>
        <v/>
      </c>
      <c r="AI33" s="430" t="str">
        <f t="shared" si="2"/>
        <v/>
      </c>
      <c r="AJ33" s="430">
        <v>21</v>
      </c>
      <c r="AK33" s="430" t="str">
        <f t="shared" si="3"/>
        <v/>
      </c>
    </row>
    <row r="34" spans="3:37" ht="20" customHeight="1">
      <c r="C34" s="83">
        <v>22</v>
      </c>
      <c r="D34" s="539"/>
      <c r="E34" s="539"/>
      <c r="F34" s="541"/>
      <c r="G34" s="542"/>
      <c r="H34" s="541"/>
      <c r="I34" s="541"/>
      <c r="K34" s="287">
        <v>1</v>
      </c>
      <c r="M34" s="339">
        <v>22</v>
      </c>
      <c r="N34" s="341" t="e">
        <f t="shared" si="1"/>
        <v>#N/A</v>
      </c>
      <c r="O34" s="3" t="e">
        <f t="shared" si="4"/>
        <v>#N/A</v>
      </c>
      <c r="P34" s="301"/>
      <c r="Q34" s="310"/>
      <c r="R34" s="310"/>
      <c r="V34" s="87" t="str">
        <f>IF(Z34=1,SUM(Z$14:Z34),"")</f>
        <v/>
      </c>
      <c r="W34" s="587" t="s">
        <v>525</v>
      </c>
      <c r="X34" s="88" t="s">
        <v>61</v>
      </c>
      <c r="Y34" s="586"/>
      <c r="Z34" s="90">
        <f t="shared" si="5"/>
        <v>0</v>
      </c>
      <c r="AA34" s="586" t="s">
        <v>479</v>
      </c>
      <c r="AB34" s="90" t="e">
        <f>IF('Etape 1 (Infos générales)'!W$23=1,COUNTIF(D$13:D$2512,W34),IF(VLOOKUP(W34,N$13:P$47,3,FALSE)="",COUNTIF(D$13:D$2512,W34),VLOOKUP(W34,N$13:P$47,3,FALSE)))</f>
        <v>#N/A</v>
      </c>
      <c r="AG34" s="430" t="str">
        <f>IF(AI34=1,SUM(AI$13:AI34),"")</f>
        <v/>
      </c>
      <c r="AH34" s="431" t="str">
        <f t="shared" si="0"/>
        <v/>
      </c>
      <c r="AI34" s="430" t="str">
        <f t="shared" si="2"/>
        <v/>
      </c>
      <c r="AJ34" s="430">
        <v>22</v>
      </c>
      <c r="AK34" s="430" t="str">
        <f t="shared" si="3"/>
        <v/>
      </c>
    </row>
    <row r="35" spans="3:37" ht="20" customHeight="1">
      <c r="C35" s="83">
        <v>23</v>
      </c>
      <c r="D35" s="539"/>
      <c r="E35" s="539"/>
      <c r="F35" s="541"/>
      <c r="G35" s="542"/>
      <c r="H35" s="541"/>
      <c r="I35" s="541"/>
      <c r="K35" s="287">
        <v>1</v>
      </c>
      <c r="M35" s="339">
        <v>23</v>
      </c>
      <c r="N35" s="341" t="e">
        <f t="shared" si="1"/>
        <v>#N/A</v>
      </c>
      <c r="O35" s="3" t="e">
        <f t="shared" si="4"/>
        <v>#N/A</v>
      </c>
      <c r="P35" s="301"/>
      <c r="Q35" s="310"/>
      <c r="R35" s="310"/>
      <c r="V35" s="87" t="str">
        <f>IF(Z35=1,SUM(Z$14:Z35),"")</f>
        <v/>
      </c>
      <c r="W35" s="586" t="s">
        <v>495</v>
      </c>
      <c r="X35" s="88" t="s">
        <v>15</v>
      </c>
      <c r="Y35" s="586" t="s">
        <v>473</v>
      </c>
      <c r="Z35" s="90">
        <f t="shared" si="5"/>
        <v>0</v>
      </c>
      <c r="AA35" s="585" t="s">
        <v>474</v>
      </c>
      <c r="AB35" s="90" t="e">
        <f>IF('Etape 1 (Infos générales)'!W$23=1,COUNTIF(D$13:D$2512,W35),IF(VLOOKUP(W35,N$13:P$47,3,FALSE)="",COUNTIF(D$13:D$2512,W35),VLOOKUP(W35,N$13:P$47,3,FALSE)))</f>
        <v>#N/A</v>
      </c>
      <c r="AG35" s="430" t="str">
        <f>IF(AI35=1,SUM(AI$13:AI35),"")</f>
        <v/>
      </c>
      <c r="AH35" s="431" t="str">
        <f t="shared" si="0"/>
        <v/>
      </c>
      <c r="AI35" s="430" t="str">
        <f t="shared" si="2"/>
        <v/>
      </c>
      <c r="AJ35" s="430">
        <v>23</v>
      </c>
      <c r="AK35" s="430" t="str">
        <f t="shared" si="3"/>
        <v/>
      </c>
    </row>
    <row r="36" spans="3:37" ht="20" customHeight="1">
      <c r="C36" s="83">
        <v>24</v>
      </c>
      <c r="D36" s="539"/>
      <c r="E36" s="539"/>
      <c r="F36" s="541"/>
      <c r="G36" s="542"/>
      <c r="H36" s="541"/>
      <c r="I36" s="541"/>
      <c r="K36" s="287">
        <v>1</v>
      </c>
      <c r="M36" s="339">
        <v>24</v>
      </c>
      <c r="N36" s="341" t="e">
        <f t="shared" si="1"/>
        <v>#N/A</v>
      </c>
      <c r="O36" s="3" t="e">
        <f t="shared" si="4"/>
        <v>#N/A</v>
      </c>
      <c r="P36" s="301"/>
      <c r="Q36" s="310"/>
      <c r="R36" s="310"/>
      <c r="V36" s="87" t="str">
        <f>IF(Z36=1,SUM(Z$14:Z36),"")</f>
        <v/>
      </c>
      <c r="W36" s="587" t="s">
        <v>536</v>
      </c>
      <c r="X36" s="88" t="s">
        <v>147</v>
      </c>
      <c r="Y36" s="92" t="s">
        <v>481</v>
      </c>
      <c r="Z36" s="90">
        <f t="shared" si="5"/>
        <v>0</v>
      </c>
      <c r="AA36" s="586" t="s">
        <v>488</v>
      </c>
      <c r="AB36" s="90" t="e">
        <f>IF('Etape 1 (Infos générales)'!W$23=1,COUNTIF(D$13:D$2512,W36),IF(VLOOKUP(W36,N$13:P$47,3,FALSE)="",COUNTIF(D$13:D$2512,W36),VLOOKUP(W36,N$13:P$47,3,FALSE)))</f>
        <v>#N/A</v>
      </c>
      <c r="AG36" s="430" t="str">
        <f>IF(AI36=1,SUM(AI$13:AI36),"")</f>
        <v/>
      </c>
      <c r="AH36" s="431" t="str">
        <f t="shared" si="0"/>
        <v/>
      </c>
      <c r="AI36" s="430" t="str">
        <f t="shared" si="2"/>
        <v/>
      </c>
      <c r="AJ36" s="430">
        <v>24</v>
      </c>
      <c r="AK36" s="430" t="str">
        <f t="shared" si="3"/>
        <v/>
      </c>
    </row>
    <row r="37" spans="3:37" ht="20" customHeight="1">
      <c r="C37" s="83">
        <v>25</v>
      </c>
      <c r="D37" s="539"/>
      <c r="E37" s="539"/>
      <c r="F37" s="541"/>
      <c r="G37" s="542"/>
      <c r="H37" s="541"/>
      <c r="I37" s="541"/>
      <c r="K37" s="287">
        <v>1</v>
      </c>
      <c r="M37" s="339">
        <v>25</v>
      </c>
      <c r="N37" s="341" t="e">
        <f t="shared" si="1"/>
        <v>#N/A</v>
      </c>
      <c r="O37" s="3" t="e">
        <f t="shared" si="4"/>
        <v>#N/A</v>
      </c>
      <c r="P37" s="301"/>
      <c r="Q37" s="310"/>
      <c r="R37" s="310"/>
      <c r="V37" s="87" t="str">
        <f>IF(Z37=1,SUM(Z$14:Z37),"")</f>
        <v/>
      </c>
      <c r="W37" s="586" t="s">
        <v>503</v>
      </c>
      <c r="X37" s="91" t="s">
        <v>56</v>
      </c>
      <c r="Y37" s="89"/>
      <c r="Z37" s="90">
        <f t="shared" si="5"/>
        <v>0</v>
      </c>
      <c r="AA37" s="586" t="s">
        <v>479</v>
      </c>
      <c r="AB37" s="90" t="e">
        <f>IF('Etape 1 (Infos générales)'!W$23=1,COUNTIF(D$13:D$2512,W37),IF(VLOOKUP(W37,N$13:P$47,3,FALSE)="",COUNTIF(D$13:D$2512,W37),VLOOKUP(W37,N$13:P$47,3,FALSE)))</f>
        <v>#N/A</v>
      </c>
      <c r="AG37" s="430" t="str">
        <f>IF(AI37=1,SUM(AI$13:AI37),"")</f>
        <v/>
      </c>
      <c r="AH37" s="431" t="str">
        <f t="shared" si="0"/>
        <v/>
      </c>
      <c r="AI37" s="430" t="str">
        <f t="shared" si="2"/>
        <v/>
      </c>
      <c r="AJ37" s="430">
        <v>25</v>
      </c>
      <c r="AK37" s="430" t="str">
        <f t="shared" si="3"/>
        <v/>
      </c>
    </row>
    <row r="38" spans="3:37" ht="20" customHeight="1">
      <c r="C38" s="83">
        <v>26</v>
      </c>
      <c r="D38" s="539"/>
      <c r="E38" s="539"/>
      <c r="F38" s="541"/>
      <c r="G38" s="542"/>
      <c r="H38" s="541"/>
      <c r="I38" s="541"/>
      <c r="K38" s="287">
        <v>1</v>
      </c>
      <c r="M38" s="339">
        <v>26</v>
      </c>
      <c r="N38" s="341" t="e">
        <f t="shared" si="1"/>
        <v>#N/A</v>
      </c>
      <c r="O38" s="3" t="e">
        <f t="shared" si="4"/>
        <v>#N/A</v>
      </c>
      <c r="P38" s="301"/>
      <c r="Q38" s="310"/>
      <c r="R38" s="310"/>
      <c r="V38" s="87" t="str">
        <f>IF(Z38=1,SUM(Z$14:Z38),"")</f>
        <v/>
      </c>
      <c r="W38" s="586" t="s">
        <v>530</v>
      </c>
      <c r="X38" s="91" t="s">
        <v>155</v>
      </c>
      <c r="Y38" s="89" t="s">
        <v>483</v>
      </c>
      <c r="Z38" s="90">
        <f t="shared" si="5"/>
        <v>0</v>
      </c>
      <c r="AA38" s="586" t="s">
        <v>488</v>
      </c>
      <c r="AB38" s="90" t="e">
        <f>IF('Etape 1 (Infos générales)'!W$23=1,COUNTIF(D$13:D$2512,W38),IF(VLOOKUP(W38,N$13:P$47,3,FALSE)="",COUNTIF(D$13:D$2512,W38),VLOOKUP(W38,N$13:P$47,3,FALSE)))</f>
        <v>#N/A</v>
      </c>
      <c r="AG38" s="430" t="str">
        <f>IF(AI38=1,SUM(AI$13:AI38),"")</f>
        <v/>
      </c>
      <c r="AH38" s="431" t="str">
        <f t="shared" si="0"/>
        <v/>
      </c>
      <c r="AI38" s="430" t="str">
        <f t="shared" si="2"/>
        <v/>
      </c>
      <c r="AJ38" s="430">
        <v>26</v>
      </c>
      <c r="AK38" s="430" t="str">
        <f t="shared" si="3"/>
        <v/>
      </c>
    </row>
    <row r="39" spans="3:37" ht="20" customHeight="1">
      <c r="C39" s="83">
        <v>27</v>
      </c>
      <c r="D39" s="539"/>
      <c r="E39" s="539"/>
      <c r="F39" s="541"/>
      <c r="G39" s="542"/>
      <c r="H39" s="541"/>
      <c r="I39" s="541"/>
      <c r="K39" s="287">
        <v>1</v>
      </c>
      <c r="M39" s="339">
        <v>27</v>
      </c>
      <c r="N39" s="341" t="e">
        <f t="shared" si="1"/>
        <v>#N/A</v>
      </c>
      <c r="O39" s="3" t="e">
        <f t="shared" si="4"/>
        <v>#N/A</v>
      </c>
      <c r="P39" s="301"/>
      <c r="Q39" s="310"/>
      <c r="R39" s="310"/>
      <c r="V39" s="87" t="str">
        <f>IF(Z39=1,SUM(Z$14:Z39),"")</f>
        <v/>
      </c>
      <c r="W39" s="586" t="s">
        <v>515</v>
      </c>
      <c r="X39" s="91" t="s">
        <v>20</v>
      </c>
      <c r="Y39" s="89" t="s">
        <v>481</v>
      </c>
      <c r="Z39" s="90">
        <f t="shared" si="5"/>
        <v>0</v>
      </c>
      <c r="AA39" s="586" t="s">
        <v>488</v>
      </c>
      <c r="AB39" s="90" t="e">
        <f>IF('Etape 1 (Infos générales)'!W$23=1,COUNTIF(D$13:D$2512,W39),IF(VLOOKUP(W39,N$13:P$47,3,FALSE)="",COUNTIF(D$13:D$2512,W39),VLOOKUP(W39,N$13:P$47,3,FALSE)))</f>
        <v>#N/A</v>
      </c>
      <c r="AG39" s="430" t="str">
        <f>IF(AI39=1,SUM(AI$13:AI39),"")</f>
        <v/>
      </c>
      <c r="AH39" s="431" t="str">
        <f t="shared" si="0"/>
        <v/>
      </c>
      <c r="AI39" s="430" t="str">
        <f t="shared" si="2"/>
        <v/>
      </c>
      <c r="AJ39" s="430">
        <v>27</v>
      </c>
      <c r="AK39" s="430" t="str">
        <f t="shared" si="3"/>
        <v/>
      </c>
    </row>
    <row r="40" spans="3:37" ht="20" customHeight="1">
      <c r="C40" s="83">
        <v>28</v>
      </c>
      <c r="D40" s="539"/>
      <c r="E40" s="539"/>
      <c r="F40" s="541"/>
      <c r="G40" s="542"/>
      <c r="H40" s="541"/>
      <c r="I40" s="541"/>
      <c r="K40" s="287">
        <v>1</v>
      </c>
      <c r="M40" s="339">
        <v>28</v>
      </c>
      <c r="N40" s="341" t="e">
        <f t="shared" si="1"/>
        <v>#N/A</v>
      </c>
      <c r="O40" s="3" t="e">
        <f t="shared" si="4"/>
        <v>#N/A</v>
      </c>
      <c r="P40" s="301"/>
      <c r="Q40" s="310"/>
      <c r="R40" s="310"/>
      <c r="V40" s="87" t="str">
        <f>IF(Z40=1,SUM(Z$14:Z40),"")</f>
        <v/>
      </c>
      <c r="W40" s="587" t="s">
        <v>496</v>
      </c>
      <c r="X40" s="88" t="s">
        <v>17</v>
      </c>
      <c r="Y40" s="586" t="s">
        <v>470</v>
      </c>
      <c r="Z40" s="90">
        <f t="shared" si="5"/>
        <v>0</v>
      </c>
      <c r="AA40" s="585" t="s">
        <v>488</v>
      </c>
      <c r="AB40" s="90" t="e">
        <f>IF('Etape 1 (Infos générales)'!W$23=1,COUNTIF(D$13:D$2512,W40),IF(VLOOKUP(W40,N$13:P$47,3,FALSE)="",COUNTIF(D$13:D$2512,W40),VLOOKUP(W40,N$13:P$47,3,FALSE)))</f>
        <v>#N/A</v>
      </c>
      <c r="AG40" s="430" t="str">
        <f>IF(AI40=1,SUM(AI$13:AI40),"")</f>
        <v/>
      </c>
      <c r="AH40" s="431" t="str">
        <f t="shared" si="0"/>
        <v/>
      </c>
      <c r="AI40" s="430" t="str">
        <f t="shared" si="2"/>
        <v/>
      </c>
      <c r="AJ40" s="430">
        <v>28</v>
      </c>
      <c r="AK40" s="430" t="str">
        <f t="shared" si="3"/>
        <v/>
      </c>
    </row>
    <row r="41" spans="3:37" ht="20" customHeight="1">
      <c r="C41" s="83">
        <v>29</v>
      </c>
      <c r="D41" s="539"/>
      <c r="E41" s="539"/>
      <c r="F41" s="541"/>
      <c r="G41" s="542"/>
      <c r="H41" s="541"/>
      <c r="I41" s="541"/>
      <c r="K41" s="287">
        <v>1</v>
      </c>
      <c r="M41" s="339">
        <v>29</v>
      </c>
      <c r="N41" s="341" t="e">
        <f t="shared" si="1"/>
        <v>#N/A</v>
      </c>
      <c r="O41" s="3" t="e">
        <f t="shared" si="4"/>
        <v>#N/A</v>
      </c>
      <c r="P41" s="301"/>
      <c r="Q41" s="310"/>
      <c r="R41" s="310"/>
      <c r="V41" s="87" t="str">
        <f>IF(Z41=1,SUM(Z$14:Z41),"")</f>
        <v/>
      </c>
      <c r="W41" s="586" t="s">
        <v>507</v>
      </c>
      <c r="X41" s="91" t="s">
        <v>18</v>
      </c>
      <c r="Y41" s="89" t="s">
        <v>508</v>
      </c>
      <c r="Z41" s="90">
        <f t="shared" si="5"/>
        <v>0</v>
      </c>
      <c r="AA41" s="586" t="s">
        <v>488</v>
      </c>
      <c r="AB41" s="90" t="e">
        <f>IF('Etape 1 (Infos générales)'!W$23=1,COUNTIF(D$13:D$2512,W41),IF(VLOOKUP(W41,N$13:P$47,3,FALSE)="",COUNTIF(D$13:D$2512,W41),VLOOKUP(W41,N$13:P$47,3,FALSE)))</f>
        <v>#N/A</v>
      </c>
      <c r="AG41" s="430" t="str">
        <f>IF(AI41=1,SUM(AI$13:AI41),"")</f>
        <v/>
      </c>
      <c r="AH41" s="431" t="str">
        <f t="shared" si="0"/>
        <v/>
      </c>
      <c r="AI41" s="430" t="str">
        <f t="shared" si="2"/>
        <v/>
      </c>
      <c r="AJ41" s="430">
        <v>29</v>
      </c>
      <c r="AK41" s="430" t="str">
        <f t="shared" si="3"/>
        <v/>
      </c>
    </row>
    <row r="42" spans="3:37" ht="20" customHeight="1">
      <c r="C42" s="83">
        <v>30</v>
      </c>
      <c r="D42" s="539"/>
      <c r="E42" s="539"/>
      <c r="F42" s="541"/>
      <c r="G42" s="542"/>
      <c r="H42" s="541"/>
      <c r="I42" s="541"/>
      <c r="K42" s="287">
        <v>1</v>
      </c>
      <c r="M42" s="339">
        <v>30</v>
      </c>
      <c r="N42" s="341" t="e">
        <f t="shared" si="1"/>
        <v>#N/A</v>
      </c>
      <c r="O42" s="3" t="e">
        <f t="shared" si="4"/>
        <v>#N/A</v>
      </c>
      <c r="P42" s="301"/>
      <c r="Q42" s="310"/>
      <c r="R42" s="310"/>
      <c r="V42" s="87" t="str">
        <f>IF(Z42=1,SUM(Z$14:Z42),"")</f>
        <v/>
      </c>
      <c r="W42" s="586" t="s">
        <v>492</v>
      </c>
      <c r="X42" s="88" t="s">
        <v>493</v>
      </c>
      <c r="Y42" s="587"/>
      <c r="Z42" s="90">
        <f t="shared" si="5"/>
        <v>0</v>
      </c>
      <c r="AA42" s="585" t="s">
        <v>479</v>
      </c>
      <c r="AB42" s="90" t="e">
        <f>IF('Etape 1 (Infos générales)'!W$23=1,COUNTIF(D$13:D$2512,W42),IF(VLOOKUP(W42,N$13:P$47,3,FALSE)="",COUNTIF(D$13:D$2512,W42),VLOOKUP(W42,N$13:P$47,3,FALSE)))</f>
        <v>#N/A</v>
      </c>
      <c r="AG42" s="430" t="str">
        <f>IF(AI42=1,SUM(AI$13:AI42),"")</f>
        <v/>
      </c>
      <c r="AH42" s="431" t="str">
        <f t="shared" si="0"/>
        <v/>
      </c>
      <c r="AI42" s="430" t="str">
        <f t="shared" si="2"/>
        <v/>
      </c>
      <c r="AJ42" s="430">
        <v>30</v>
      </c>
      <c r="AK42" s="430" t="str">
        <f t="shared" si="3"/>
        <v/>
      </c>
    </row>
    <row r="43" spans="3:37" ht="20" customHeight="1">
      <c r="C43" s="83">
        <v>31</v>
      </c>
      <c r="D43" s="539"/>
      <c r="E43" s="539"/>
      <c r="F43" s="541"/>
      <c r="G43" s="542"/>
      <c r="H43" s="541"/>
      <c r="I43" s="541"/>
      <c r="K43" s="287">
        <v>1</v>
      </c>
      <c r="M43" s="339">
        <v>31</v>
      </c>
      <c r="N43" s="341" t="e">
        <f t="shared" si="1"/>
        <v>#N/A</v>
      </c>
      <c r="O43" s="3" t="e">
        <f t="shared" si="4"/>
        <v>#N/A</v>
      </c>
      <c r="P43" s="301"/>
      <c r="Q43" s="310"/>
      <c r="R43" s="310"/>
      <c r="V43" s="87" t="str">
        <f>IF(Z43=1,SUM(Z$14:Z43),"")</f>
        <v/>
      </c>
      <c r="W43" s="586" t="s">
        <v>509</v>
      </c>
      <c r="X43" s="589" t="s">
        <v>510</v>
      </c>
      <c r="Y43" s="89"/>
      <c r="Z43" s="90">
        <f t="shared" si="5"/>
        <v>0</v>
      </c>
      <c r="AA43" s="586" t="s">
        <v>479</v>
      </c>
      <c r="AB43" s="90" t="e">
        <f>IF('Etape 1 (Infos générales)'!W$23=1,COUNTIF(D$13:D$2512,W43),IF(VLOOKUP(W43,N$13:P$47,3,FALSE)="",COUNTIF(D$13:D$2512,W43),VLOOKUP(W43,N$13:P$47,3,FALSE)))</f>
        <v>#N/A</v>
      </c>
      <c r="AG43" s="430" t="str">
        <f>IF(AI43=1,SUM(AI$13:AI43),"")</f>
        <v/>
      </c>
      <c r="AH43" s="431" t="str">
        <f t="shared" si="0"/>
        <v/>
      </c>
      <c r="AI43" s="430" t="str">
        <f t="shared" si="2"/>
        <v/>
      </c>
      <c r="AJ43" s="430">
        <v>31</v>
      </c>
      <c r="AK43" s="430" t="str">
        <f t="shared" si="3"/>
        <v/>
      </c>
    </row>
    <row r="44" spans="3:37" ht="20" customHeight="1">
      <c r="C44" s="83">
        <v>32</v>
      </c>
      <c r="D44" s="539"/>
      <c r="E44" s="539"/>
      <c r="F44" s="541"/>
      <c r="G44" s="542"/>
      <c r="H44" s="541"/>
      <c r="I44" s="541"/>
      <c r="K44" s="287">
        <v>1</v>
      </c>
      <c r="M44" s="339">
        <v>32</v>
      </c>
      <c r="N44" s="341" t="e">
        <f t="shared" si="1"/>
        <v>#N/A</v>
      </c>
      <c r="O44" s="3" t="e">
        <f t="shared" si="4"/>
        <v>#N/A</v>
      </c>
      <c r="P44" s="301"/>
      <c r="Q44" s="310"/>
      <c r="R44" s="310"/>
      <c r="V44" s="87" t="str">
        <f>IF(Z44=1,SUM(Z$14:Z44),"")</f>
        <v/>
      </c>
      <c r="W44" s="587" t="s">
        <v>517</v>
      </c>
      <c r="X44" s="88" t="s">
        <v>31</v>
      </c>
      <c r="Y44" s="587" t="s">
        <v>518</v>
      </c>
      <c r="Z44" s="90">
        <f t="shared" si="5"/>
        <v>0</v>
      </c>
      <c r="AA44" s="585" t="s">
        <v>488</v>
      </c>
      <c r="AB44" s="90" t="e">
        <f>IF('Etape 1 (Infos générales)'!W$23=1,COUNTIF(D$13:D$2512,W44),IF(VLOOKUP(W44,N$13:P$47,3,FALSE)="",COUNTIF(D$13:D$2512,W44),VLOOKUP(W44,N$13:P$47,3,FALSE)))</f>
        <v>#N/A</v>
      </c>
      <c r="AG44" s="430" t="str">
        <f>IF(AI44=1,SUM(AI$13:AI44),"")</f>
        <v/>
      </c>
      <c r="AH44" s="431" t="str">
        <f t="shared" si="0"/>
        <v/>
      </c>
      <c r="AI44" s="430" t="str">
        <f t="shared" si="2"/>
        <v/>
      </c>
      <c r="AJ44" s="430">
        <v>32</v>
      </c>
      <c r="AK44" s="430" t="str">
        <f t="shared" si="3"/>
        <v/>
      </c>
    </row>
    <row r="45" spans="3:37" ht="20" customHeight="1">
      <c r="C45" s="83">
        <v>33</v>
      </c>
      <c r="D45" s="539"/>
      <c r="E45" s="539"/>
      <c r="F45" s="541"/>
      <c r="G45" s="542"/>
      <c r="H45" s="541"/>
      <c r="I45" s="541"/>
      <c r="K45" s="287">
        <v>1</v>
      </c>
      <c r="M45" s="339">
        <v>33</v>
      </c>
      <c r="N45" s="341" t="e">
        <f t="shared" si="1"/>
        <v>#N/A</v>
      </c>
      <c r="O45" s="3" t="e">
        <f t="shared" si="4"/>
        <v>#N/A</v>
      </c>
      <c r="P45" s="301"/>
      <c r="Q45" s="310"/>
      <c r="R45" s="310"/>
      <c r="V45" s="87" t="str">
        <f>IF(Z45=1,SUM(Z$14:Z45),"")</f>
        <v/>
      </c>
      <c r="W45" s="587" t="s">
        <v>529</v>
      </c>
      <c r="X45" s="88" t="s">
        <v>14</v>
      </c>
      <c r="Y45" s="89" t="s">
        <v>483</v>
      </c>
      <c r="Z45" s="90">
        <f t="shared" si="5"/>
        <v>0</v>
      </c>
      <c r="AA45" s="585" t="s">
        <v>488</v>
      </c>
      <c r="AB45" s="90" t="e">
        <f>IF('Etape 1 (Infos générales)'!W$23=1,COUNTIF(D$13:D$2512,W45),IF(VLOOKUP(W45,N$13:P$47,3,FALSE)="",COUNTIF(D$13:D$2512,W45),VLOOKUP(W45,N$13:P$47,3,FALSE)))</f>
        <v>#N/A</v>
      </c>
      <c r="AG45" s="430" t="str">
        <f>IF(AI45=1,SUM(AI$13:AI45),"")</f>
        <v/>
      </c>
      <c r="AH45" s="431" t="str">
        <f t="shared" si="0"/>
        <v/>
      </c>
      <c r="AI45" s="430" t="str">
        <f t="shared" si="2"/>
        <v/>
      </c>
      <c r="AJ45" s="430">
        <v>33</v>
      </c>
      <c r="AK45" s="430" t="str">
        <f t="shared" si="3"/>
        <v/>
      </c>
    </row>
    <row r="46" spans="3:37" ht="20" customHeight="1">
      <c r="C46" s="83">
        <v>34</v>
      </c>
      <c r="D46" s="539"/>
      <c r="E46" s="539"/>
      <c r="F46" s="541"/>
      <c r="G46" s="542"/>
      <c r="H46" s="541"/>
      <c r="I46" s="541"/>
      <c r="K46" s="287">
        <v>1</v>
      </c>
      <c r="M46" s="339">
        <v>34</v>
      </c>
      <c r="N46" s="341" t="e">
        <f t="shared" si="1"/>
        <v>#N/A</v>
      </c>
      <c r="O46" s="3" t="e">
        <f t="shared" si="4"/>
        <v>#N/A</v>
      </c>
      <c r="P46" s="301"/>
      <c r="Q46" s="310"/>
      <c r="R46" s="310"/>
      <c r="V46" s="87" t="str">
        <f>IF(Z46=1,SUM(Z$14:Z46),"")</f>
        <v/>
      </c>
      <c r="W46" s="92" t="s">
        <v>520</v>
      </c>
      <c r="X46" s="88" t="s">
        <v>50</v>
      </c>
      <c r="Y46" s="587" t="s">
        <v>487</v>
      </c>
      <c r="Z46" s="90">
        <f t="shared" si="5"/>
        <v>0</v>
      </c>
      <c r="AA46" s="586" t="s">
        <v>488</v>
      </c>
      <c r="AB46" s="90" t="e">
        <f>IF('Etape 1 (Infos générales)'!W$23=1,COUNTIF(D$13:D$2512,W46),IF(VLOOKUP(W46,N$13:P$47,3,FALSE)="",COUNTIF(D$13:D$2512,W46),VLOOKUP(W46,N$13:P$47,3,FALSE)))</f>
        <v>#N/A</v>
      </c>
      <c r="AG46" s="430" t="str">
        <f>IF(AI46=1,SUM(AI$13:AI46),"")</f>
        <v/>
      </c>
      <c r="AH46" s="431" t="str">
        <f t="shared" si="0"/>
        <v/>
      </c>
      <c r="AI46" s="430" t="str">
        <f t="shared" si="2"/>
        <v/>
      </c>
      <c r="AJ46" s="430">
        <v>34</v>
      </c>
      <c r="AK46" s="430" t="str">
        <f t="shared" si="3"/>
        <v/>
      </c>
    </row>
    <row r="47" spans="3:37" ht="20" customHeight="1" thickBot="1">
      <c r="C47" s="83">
        <v>35</v>
      </c>
      <c r="D47" s="539"/>
      <c r="E47" s="539"/>
      <c r="F47" s="541"/>
      <c r="G47" s="542"/>
      <c r="H47" s="541"/>
      <c r="I47" s="541"/>
      <c r="K47" s="287">
        <v>1</v>
      </c>
      <c r="M47" s="339">
        <v>35</v>
      </c>
      <c r="N47" s="342" t="e">
        <f t="shared" si="1"/>
        <v>#N/A</v>
      </c>
      <c r="O47" s="4" t="e">
        <f t="shared" si="4"/>
        <v>#N/A</v>
      </c>
      <c r="P47" s="303"/>
      <c r="Q47" s="310"/>
      <c r="R47" s="310"/>
      <c r="V47" s="87" t="str">
        <f>IF(Z47=1,SUM(Z$14:Z47),"")</f>
        <v/>
      </c>
      <c r="W47" s="586" t="s">
        <v>533</v>
      </c>
      <c r="X47" s="91" t="s">
        <v>49</v>
      </c>
      <c r="Y47" s="89" t="s">
        <v>534</v>
      </c>
      <c r="Z47" s="90">
        <f t="shared" ref="Z47:Z76" si="6">IF(ISNA(VLOOKUP($W47,$D$13:$D$2512,1,FALSE)),0,1)</f>
        <v>0</v>
      </c>
      <c r="AA47" s="586" t="s">
        <v>474</v>
      </c>
      <c r="AB47" s="90" t="e">
        <f>IF('Etape 1 (Infos générales)'!W$23=1,COUNTIF(D$13:D$2512,W47),IF(VLOOKUP(W47,N$13:P$47,3,FALSE)="",COUNTIF(D$13:D$2512,W47),VLOOKUP(W47,N$13:P$47,3,FALSE)))</f>
        <v>#N/A</v>
      </c>
      <c r="AG47" s="430" t="str">
        <f>IF(AI47=1,SUM(AI$13:AI47),"")</f>
        <v/>
      </c>
      <c r="AH47" s="431" t="str">
        <f t="shared" si="0"/>
        <v/>
      </c>
      <c r="AI47" s="430" t="str">
        <f t="shared" si="2"/>
        <v/>
      </c>
      <c r="AJ47" s="430">
        <v>35</v>
      </c>
      <c r="AK47" s="430" t="str">
        <f t="shared" si="3"/>
        <v/>
      </c>
    </row>
    <row r="48" spans="3:37" ht="20" customHeight="1">
      <c r="C48" s="83">
        <v>36</v>
      </c>
      <c r="D48" s="539"/>
      <c r="E48" s="539"/>
      <c r="F48" s="541"/>
      <c r="G48" s="542"/>
      <c r="H48" s="541"/>
      <c r="I48" s="541"/>
      <c r="K48" s="287">
        <v>1</v>
      </c>
      <c r="Q48" s="309"/>
      <c r="R48" s="309"/>
      <c r="V48" s="87" t="str">
        <f>IF(Z48=1,SUM(Z$14:Z48),"")</f>
        <v/>
      </c>
      <c r="W48" s="586" t="s">
        <v>12</v>
      </c>
      <c r="X48" s="91" t="s">
        <v>36</v>
      </c>
      <c r="Y48" s="89" t="s">
        <v>483</v>
      </c>
      <c r="Z48" s="90">
        <f t="shared" si="6"/>
        <v>0</v>
      </c>
      <c r="AA48" s="585" t="s">
        <v>474</v>
      </c>
      <c r="AB48" s="90" t="e">
        <f>IF('Etape 1 (Infos générales)'!W$23=1,COUNTIF(D$13:D$2512,W48),IF(VLOOKUP(W48,N$13:P$47,3,FALSE)="",COUNTIF(D$13:D$2512,W48),VLOOKUP(W48,N$13:P$47,3,FALSE)))</f>
        <v>#N/A</v>
      </c>
      <c r="AG48" s="430" t="str">
        <f>IF(AI48=1,SUM(AI$13:AI48),"")</f>
        <v/>
      </c>
      <c r="AH48" s="431" t="str">
        <f t="shared" si="0"/>
        <v/>
      </c>
      <c r="AI48" s="430" t="str">
        <f t="shared" si="2"/>
        <v/>
      </c>
      <c r="AJ48" s="430">
        <v>36</v>
      </c>
      <c r="AK48" s="430" t="str">
        <f t="shared" si="3"/>
        <v/>
      </c>
    </row>
    <row r="49" spans="3:37" ht="20" customHeight="1">
      <c r="C49" s="83">
        <v>37</v>
      </c>
      <c r="D49" s="539"/>
      <c r="E49" s="539"/>
      <c r="F49" s="541"/>
      <c r="G49" s="542"/>
      <c r="H49" s="541"/>
      <c r="I49" s="541"/>
      <c r="K49" s="287">
        <v>1</v>
      </c>
      <c r="V49" s="87" t="str">
        <f>IF(Z49=1,SUM(Z$14:Z49),"")</f>
        <v/>
      </c>
      <c r="W49" s="587" t="s">
        <v>472</v>
      </c>
      <c r="X49" s="88" t="s">
        <v>23</v>
      </c>
      <c r="Y49" s="586" t="s">
        <v>473</v>
      </c>
      <c r="Z49" s="90">
        <f t="shared" si="6"/>
        <v>0</v>
      </c>
      <c r="AA49" s="585" t="s">
        <v>474</v>
      </c>
      <c r="AB49" s="90" t="e">
        <f>IF('Etape 1 (Infos générales)'!W$23=1,COUNTIF(D$13:D$2512,W49),IF(VLOOKUP(W49,N$13:P$47,3,FALSE)="",COUNTIF(D$13:D$2512,W49),VLOOKUP(W49,N$13:P$47,3,FALSE)))</f>
        <v>#N/A</v>
      </c>
      <c r="AG49" s="430" t="str">
        <f>IF(AI49=1,SUM(AI$13:AI49),"")</f>
        <v/>
      </c>
      <c r="AH49" s="431" t="str">
        <f t="shared" si="0"/>
        <v/>
      </c>
      <c r="AI49" s="430" t="str">
        <f t="shared" si="2"/>
        <v/>
      </c>
      <c r="AJ49" s="430">
        <v>37</v>
      </c>
      <c r="AK49" s="430" t="str">
        <f t="shared" si="3"/>
        <v/>
      </c>
    </row>
    <row r="50" spans="3:37" ht="20" customHeight="1">
      <c r="C50" s="83">
        <v>38</v>
      </c>
      <c r="D50" s="539"/>
      <c r="E50" s="539"/>
      <c r="F50" s="541"/>
      <c r="G50" s="542"/>
      <c r="H50" s="541"/>
      <c r="I50" s="541"/>
      <c r="K50" s="287">
        <v>1</v>
      </c>
      <c r="V50" s="87" t="str">
        <f>IF(Z50=1,SUM(Z$14:Z50),"")</f>
        <v/>
      </c>
      <c r="W50" s="586" t="s">
        <v>489</v>
      </c>
      <c r="X50" s="88" t="s">
        <v>51</v>
      </c>
      <c r="Y50" s="586" t="s">
        <v>473</v>
      </c>
      <c r="Z50" s="90">
        <f t="shared" si="6"/>
        <v>0</v>
      </c>
      <c r="AA50" s="585" t="s">
        <v>488</v>
      </c>
      <c r="AB50" s="90" t="e">
        <f>IF('Etape 1 (Infos générales)'!W$23=1,COUNTIF(D$13:D$2512,W50),IF(VLOOKUP(W50,N$13:P$47,3,FALSE)="",COUNTIF(D$13:D$2512,W50),VLOOKUP(W50,N$13:P$47,3,FALSE)))</f>
        <v>#N/A</v>
      </c>
      <c r="AG50" s="430" t="str">
        <f>IF(AI50=1,SUM(AI$13:AI50),"")</f>
        <v/>
      </c>
      <c r="AH50" s="431" t="str">
        <f t="shared" si="0"/>
        <v/>
      </c>
      <c r="AI50" s="430" t="str">
        <f t="shared" si="2"/>
        <v/>
      </c>
      <c r="AJ50" s="430">
        <v>38</v>
      </c>
      <c r="AK50" s="430" t="str">
        <f t="shared" si="3"/>
        <v/>
      </c>
    </row>
    <row r="51" spans="3:37" ht="20" customHeight="1">
      <c r="C51" s="83">
        <v>39</v>
      </c>
      <c r="D51" s="539"/>
      <c r="E51" s="539"/>
      <c r="F51" s="541"/>
      <c r="G51" s="542"/>
      <c r="H51" s="541"/>
      <c r="I51" s="541"/>
      <c r="K51" s="287">
        <v>1</v>
      </c>
      <c r="V51" s="87" t="str">
        <f>IF(Z51=1,SUM(Z$14:Z51),"")</f>
        <v/>
      </c>
      <c r="W51" s="92" t="s">
        <v>528</v>
      </c>
      <c r="X51" s="88" t="s">
        <v>68</v>
      </c>
      <c r="Y51" s="92"/>
      <c r="Z51" s="90">
        <f t="shared" si="6"/>
        <v>0</v>
      </c>
      <c r="AA51" s="586" t="s">
        <v>479</v>
      </c>
      <c r="AB51" s="90" t="e">
        <f>IF('Etape 1 (Infos générales)'!W$23=1,COUNTIF(D$13:D$2512,W51),IF(VLOOKUP(W51,N$13:P$47,3,FALSE)="",COUNTIF(D$13:D$2512,W51),VLOOKUP(W51,N$13:P$47,3,FALSE)))</f>
        <v>#N/A</v>
      </c>
      <c r="AG51" s="430" t="str">
        <f>IF(AI51=1,SUM(AI$13:AI51),"")</f>
        <v/>
      </c>
      <c r="AH51" s="431" t="str">
        <f t="shared" si="0"/>
        <v/>
      </c>
      <c r="AI51" s="430" t="str">
        <f t="shared" si="2"/>
        <v/>
      </c>
      <c r="AJ51" s="430">
        <v>39</v>
      </c>
      <c r="AK51" s="430" t="str">
        <f t="shared" si="3"/>
        <v/>
      </c>
    </row>
    <row r="52" spans="3:37" ht="20" customHeight="1">
      <c r="C52" s="83">
        <v>40</v>
      </c>
      <c r="D52" s="539"/>
      <c r="E52" s="539"/>
      <c r="F52" s="541"/>
      <c r="G52" s="542"/>
      <c r="H52" s="541"/>
      <c r="I52" s="541"/>
      <c r="K52" s="287">
        <v>1</v>
      </c>
      <c r="V52" s="87" t="str">
        <f>IF(Z52=1,SUM(Z$14:Z52),"")</f>
        <v/>
      </c>
      <c r="W52" s="587" t="s">
        <v>476</v>
      </c>
      <c r="X52" s="88" t="s">
        <v>19</v>
      </c>
      <c r="Y52" s="587" t="s">
        <v>477</v>
      </c>
      <c r="Z52" s="90">
        <f t="shared" si="6"/>
        <v>0</v>
      </c>
      <c r="AA52" s="585" t="s">
        <v>474</v>
      </c>
      <c r="AB52" s="90" t="e">
        <f>IF('Etape 1 (Infos générales)'!W$23=1,COUNTIF(D$13:D$2512,W52),IF(VLOOKUP(W52,N$13:P$47,3,FALSE)="",COUNTIF(D$13:D$2512,W52),VLOOKUP(W52,N$13:P$47,3,FALSE)))</f>
        <v>#N/A</v>
      </c>
      <c r="AG52" s="430" t="str">
        <f>IF(AI52=1,SUM(AI$13:AI52),"")</f>
        <v/>
      </c>
      <c r="AH52" s="431" t="str">
        <f t="shared" si="0"/>
        <v/>
      </c>
      <c r="AI52" s="430" t="str">
        <f t="shared" si="2"/>
        <v/>
      </c>
      <c r="AJ52" s="430">
        <v>40</v>
      </c>
      <c r="AK52" s="430" t="str">
        <f t="shared" si="3"/>
        <v/>
      </c>
    </row>
    <row r="53" spans="3:37" ht="20" customHeight="1">
      <c r="C53" s="83">
        <v>41</v>
      </c>
      <c r="D53" s="539"/>
      <c r="E53" s="539"/>
      <c r="F53" s="541"/>
      <c r="G53" s="542"/>
      <c r="H53" s="541"/>
      <c r="I53" s="541"/>
      <c r="K53" s="287">
        <v>1</v>
      </c>
      <c r="V53" s="87" t="str">
        <f>IF(Z53=1,SUM(Z$14:Z53),"")</f>
        <v/>
      </c>
      <c r="W53" s="586" t="s">
        <v>506</v>
      </c>
      <c r="X53" s="88" t="s">
        <v>67</v>
      </c>
      <c r="Y53" s="586"/>
      <c r="Z53" s="90">
        <f t="shared" si="6"/>
        <v>0</v>
      </c>
      <c r="AA53" s="585" t="s">
        <v>479</v>
      </c>
      <c r="AB53" s="90" t="e">
        <f>IF('Etape 1 (Infos générales)'!W$23=1,COUNTIF(D$13:D$2512,W53),IF(VLOOKUP(W53,N$13:P$47,3,FALSE)="",COUNTIF(D$13:D$2512,W53),VLOOKUP(W53,N$13:P$47,3,FALSE)))</f>
        <v>#N/A</v>
      </c>
      <c r="AG53" s="430" t="str">
        <f>IF(AI53=1,SUM(AI$13:AI53),"")</f>
        <v/>
      </c>
      <c r="AH53" s="431" t="str">
        <f t="shared" si="0"/>
        <v/>
      </c>
      <c r="AI53" s="430" t="str">
        <f t="shared" si="2"/>
        <v/>
      </c>
      <c r="AJ53" s="430">
        <v>41</v>
      </c>
      <c r="AK53" s="430" t="str">
        <f t="shared" si="3"/>
        <v/>
      </c>
    </row>
    <row r="54" spans="3:37" ht="20" customHeight="1">
      <c r="C54" s="83">
        <v>42</v>
      </c>
      <c r="D54" s="539"/>
      <c r="E54" s="539"/>
      <c r="F54" s="541"/>
      <c r="G54" s="542"/>
      <c r="H54" s="541"/>
      <c r="I54" s="541"/>
      <c r="K54" s="287">
        <v>1</v>
      </c>
      <c r="V54" s="87" t="str">
        <f>IF(Z54=1,SUM(Z$14:Z54),"")</f>
        <v/>
      </c>
      <c r="W54" s="586" t="s">
        <v>502</v>
      </c>
      <c r="X54" s="88" t="s">
        <v>62</v>
      </c>
      <c r="Y54" s="586"/>
      <c r="Z54" s="90">
        <f t="shared" si="6"/>
        <v>0</v>
      </c>
      <c r="AA54" s="585" t="s">
        <v>479</v>
      </c>
      <c r="AB54" s="90" t="e">
        <f>IF('Etape 1 (Infos générales)'!W$23=1,COUNTIF(D$13:D$2512,W54),IF(VLOOKUP(W54,N$13:P$47,3,FALSE)="",COUNTIF(D$13:D$2512,W54),VLOOKUP(W54,N$13:P$47,3,FALSE)))</f>
        <v>#N/A</v>
      </c>
      <c r="AG54" s="430" t="str">
        <f>IF(AI54=1,SUM(AI$13:AI54),"")</f>
        <v/>
      </c>
      <c r="AH54" s="431" t="str">
        <f t="shared" si="0"/>
        <v/>
      </c>
      <c r="AI54" s="430" t="str">
        <f t="shared" si="2"/>
        <v/>
      </c>
      <c r="AJ54" s="430">
        <v>42</v>
      </c>
      <c r="AK54" s="430" t="str">
        <f t="shared" si="3"/>
        <v/>
      </c>
    </row>
    <row r="55" spans="3:37" ht="20" customHeight="1">
      <c r="C55" s="83">
        <v>43</v>
      </c>
      <c r="D55" s="539"/>
      <c r="E55" s="539"/>
      <c r="F55" s="541"/>
      <c r="G55" s="542"/>
      <c r="H55" s="541"/>
      <c r="I55" s="541"/>
      <c r="K55" s="287">
        <v>1</v>
      </c>
      <c r="V55" s="87" t="str">
        <f>IF(Z55=1,SUM(Z$14:Z55),"")</f>
        <v/>
      </c>
      <c r="W55" s="587" t="s">
        <v>494</v>
      </c>
      <c r="X55" s="88" t="s">
        <v>60</v>
      </c>
      <c r="Y55" s="587"/>
      <c r="Z55" s="90">
        <f t="shared" si="6"/>
        <v>0</v>
      </c>
      <c r="AA55" s="586" t="s">
        <v>479</v>
      </c>
      <c r="AB55" s="90" t="e">
        <f>IF('Etape 1 (Infos générales)'!W$23=1,COUNTIF(D$13:D$2512,W55),IF(VLOOKUP(W55,N$13:P$47,3,FALSE)="",COUNTIF(D$13:D$2512,W55),VLOOKUP(W55,N$13:P$47,3,FALSE)))</f>
        <v>#N/A</v>
      </c>
      <c r="AG55" s="430" t="str">
        <f>IF(AI55=1,SUM(AI$13:AI55),"")</f>
        <v/>
      </c>
      <c r="AH55" s="431" t="str">
        <f t="shared" si="0"/>
        <v/>
      </c>
      <c r="AI55" s="430" t="str">
        <f t="shared" si="2"/>
        <v/>
      </c>
      <c r="AJ55" s="430">
        <v>43</v>
      </c>
      <c r="AK55" s="430" t="str">
        <f t="shared" si="3"/>
        <v/>
      </c>
    </row>
    <row r="56" spans="3:37" ht="20" customHeight="1">
      <c r="C56" s="83">
        <v>44</v>
      </c>
      <c r="D56" s="539"/>
      <c r="E56" s="539"/>
      <c r="F56" s="541"/>
      <c r="G56" s="542"/>
      <c r="H56" s="541"/>
      <c r="I56" s="541"/>
      <c r="K56" s="287">
        <v>1</v>
      </c>
      <c r="V56" s="87" t="str">
        <f>IF(Z56=1,SUM(Z$14:Z56),"")</f>
        <v/>
      </c>
      <c r="W56" s="586" t="s">
        <v>484</v>
      </c>
      <c r="X56" s="91" t="s">
        <v>63</v>
      </c>
      <c r="Y56" s="89"/>
      <c r="Z56" s="90">
        <f t="shared" si="6"/>
        <v>0</v>
      </c>
      <c r="AA56" s="586" t="s">
        <v>479</v>
      </c>
      <c r="AB56" s="90" t="e">
        <f>IF('Etape 1 (Infos générales)'!W$23=1,COUNTIF(D$13:D$2512,W56),IF(VLOOKUP(W56,N$13:P$47,3,FALSE)="",COUNTIF(D$13:D$2512,W56),VLOOKUP(W56,N$13:P$47,3,FALSE)))</f>
        <v>#N/A</v>
      </c>
      <c r="AG56" s="430" t="str">
        <f>IF(AI56=1,SUM(AI$13:AI56),"")</f>
        <v/>
      </c>
      <c r="AH56" s="431" t="str">
        <f t="shared" si="0"/>
        <v/>
      </c>
      <c r="AI56" s="430" t="str">
        <f t="shared" si="2"/>
        <v/>
      </c>
      <c r="AJ56" s="430">
        <v>44</v>
      </c>
      <c r="AK56" s="430" t="str">
        <f t="shared" si="3"/>
        <v/>
      </c>
    </row>
    <row r="57" spans="3:37" ht="20" customHeight="1">
      <c r="C57" s="83">
        <v>45</v>
      </c>
      <c r="D57" s="539"/>
      <c r="E57" s="539"/>
      <c r="F57" s="541"/>
      <c r="G57" s="542"/>
      <c r="H57" s="541"/>
      <c r="I57" s="541"/>
      <c r="K57" s="287">
        <v>1</v>
      </c>
      <c r="V57" s="87" t="str">
        <f>IF(Z57=1,SUM(Z$14:Z57),"")</f>
        <v/>
      </c>
      <c r="W57" s="586" t="s">
        <v>516</v>
      </c>
      <c r="X57" s="91" t="s">
        <v>45</v>
      </c>
      <c r="Y57" s="586" t="s">
        <v>487</v>
      </c>
      <c r="Z57" s="90">
        <f t="shared" si="6"/>
        <v>0</v>
      </c>
      <c r="AA57" s="586" t="s">
        <v>488</v>
      </c>
      <c r="AB57" s="90" t="e">
        <f>IF('Etape 1 (Infos générales)'!W$23=1,COUNTIF(D$13:D$2512,W57),IF(VLOOKUP(W57,N$13:P$47,3,FALSE)="",COUNTIF(D$13:D$2512,W57),VLOOKUP(W57,N$13:P$47,3,FALSE)))</f>
        <v>#N/A</v>
      </c>
      <c r="AG57" s="430" t="str">
        <f>IF(AI57=1,SUM(AI$13:AI57),"")</f>
        <v/>
      </c>
      <c r="AH57" s="431" t="str">
        <f t="shared" si="0"/>
        <v/>
      </c>
      <c r="AI57" s="430" t="str">
        <f t="shared" si="2"/>
        <v/>
      </c>
      <c r="AJ57" s="430">
        <v>45</v>
      </c>
      <c r="AK57" s="430" t="str">
        <f t="shared" si="3"/>
        <v/>
      </c>
    </row>
    <row r="58" spans="3:37" ht="20" customHeight="1">
      <c r="C58" s="83">
        <v>46</v>
      </c>
      <c r="D58" s="539"/>
      <c r="E58" s="539"/>
      <c r="F58" s="541"/>
      <c r="G58" s="542"/>
      <c r="H58" s="541"/>
      <c r="I58" s="541"/>
      <c r="K58" s="287">
        <v>1</v>
      </c>
      <c r="V58" s="87" t="str">
        <f>IF(Z58=1,SUM(Z$14:Z58),"")</f>
        <v/>
      </c>
      <c r="W58" s="586" t="s">
        <v>544</v>
      </c>
      <c r="X58" s="91" t="s">
        <v>58</v>
      </c>
      <c r="Y58" s="89"/>
      <c r="Z58" s="90">
        <f t="shared" si="6"/>
        <v>0</v>
      </c>
      <c r="AA58" s="586" t="s">
        <v>479</v>
      </c>
      <c r="AB58" s="90" t="e">
        <f>IF('Etape 1 (Infos générales)'!W$23=1,COUNTIF(D$13:D$2512,W58),IF(VLOOKUP(W58,N$13:P$47,3,FALSE)="",COUNTIF(D$13:D$2512,W58),VLOOKUP(W58,N$13:P$47,3,FALSE)))</f>
        <v>#N/A</v>
      </c>
      <c r="AG58" s="430" t="str">
        <f>IF(AI58=1,SUM(AI$13:AI58),"")</f>
        <v/>
      </c>
      <c r="AH58" s="431" t="str">
        <f t="shared" si="0"/>
        <v/>
      </c>
      <c r="AI58" s="430" t="str">
        <f t="shared" si="2"/>
        <v/>
      </c>
      <c r="AJ58" s="430">
        <v>46</v>
      </c>
      <c r="AK58" s="430" t="str">
        <f t="shared" si="3"/>
        <v/>
      </c>
    </row>
    <row r="59" spans="3:37" ht="20" customHeight="1">
      <c r="C59" s="83">
        <v>47</v>
      </c>
      <c r="D59" s="539"/>
      <c r="E59" s="539"/>
      <c r="F59" s="541"/>
      <c r="G59" s="542"/>
      <c r="H59" s="541"/>
      <c r="I59" s="541"/>
      <c r="K59" s="287">
        <v>1</v>
      </c>
      <c r="V59" s="87" t="str">
        <f>IF(Z59=1,SUM(Z$14:Z59),"")</f>
        <v/>
      </c>
      <c r="W59" s="586" t="s">
        <v>478</v>
      </c>
      <c r="X59" s="91" t="s">
        <v>57</v>
      </c>
      <c r="Y59" s="89"/>
      <c r="Z59" s="90">
        <f t="shared" si="6"/>
        <v>0</v>
      </c>
      <c r="AA59" s="586" t="s">
        <v>479</v>
      </c>
      <c r="AB59" s="90" t="e">
        <f>IF('Etape 1 (Infos générales)'!W$23=1,COUNTIF(D$13:D$2512,W59),IF(VLOOKUP(W59,N$13:P$47,3,FALSE)="",COUNTIF(D$13:D$2512,W59),VLOOKUP(W59,N$13:P$47,3,FALSE)))</f>
        <v>#N/A</v>
      </c>
      <c r="AG59" s="430" t="str">
        <f>IF(AI59=1,SUM(AI$13:AI59),"")</f>
        <v/>
      </c>
      <c r="AH59" s="431" t="str">
        <f t="shared" si="0"/>
        <v/>
      </c>
      <c r="AI59" s="430" t="str">
        <f t="shared" si="2"/>
        <v/>
      </c>
      <c r="AJ59" s="430">
        <v>47</v>
      </c>
      <c r="AK59" s="430" t="str">
        <f t="shared" si="3"/>
        <v/>
      </c>
    </row>
    <row r="60" spans="3:37" ht="20" customHeight="1">
      <c r="C60" s="83">
        <v>48</v>
      </c>
      <c r="D60" s="539"/>
      <c r="E60" s="539"/>
      <c r="F60" s="541"/>
      <c r="G60" s="542"/>
      <c r="H60" s="541"/>
      <c r="I60" s="541"/>
      <c r="K60" s="287">
        <v>1</v>
      </c>
      <c r="V60" s="87" t="str">
        <f>IF(Z60=1,SUM(Z$14:Z60),"")</f>
        <v/>
      </c>
      <c r="W60" s="587" t="s">
        <v>13</v>
      </c>
      <c r="X60" s="88" t="s">
        <v>37</v>
      </c>
      <c r="Y60" s="92" t="s">
        <v>30</v>
      </c>
      <c r="Z60" s="90">
        <f t="shared" si="6"/>
        <v>0</v>
      </c>
      <c r="AA60" s="586" t="s">
        <v>474</v>
      </c>
      <c r="AB60" s="90" t="e">
        <f>IF('Etape 1 (Infos générales)'!W$23=1,COUNTIF(D$13:D$2512,W60),IF(VLOOKUP(W60,N$13:P$47,3,FALSE)="",COUNTIF(D$13:D$2512,W60),VLOOKUP(W60,N$13:P$47,3,FALSE)))</f>
        <v>#N/A</v>
      </c>
      <c r="AG60" s="430" t="str">
        <f>IF(AI60=1,SUM(AI$13:AI60),"")</f>
        <v/>
      </c>
      <c r="AH60" s="431" t="str">
        <f t="shared" si="0"/>
        <v/>
      </c>
      <c r="AI60" s="430" t="str">
        <f t="shared" si="2"/>
        <v/>
      </c>
      <c r="AJ60" s="430">
        <v>48</v>
      </c>
      <c r="AK60" s="430" t="str">
        <f t="shared" si="3"/>
        <v/>
      </c>
    </row>
    <row r="61" spans="3:37" ht="20" customHeight="1">
      <c r="C61" s="83">
        <v>49</v>
      </c>
      <c r="D61" s="539"/>
      <c r="E61" s="539"/>
      <c r="F61" s="541"/>
      <c r="G61" s="542"/>
      <c r="H61" s="541"/>
      <c r="I61" s="541"/>
      <c r="K61" s="287">
        <v>1</v>
      </c>
      <c r="V61" s="87" t="str">
        <f>IF(Z61=1,SUM(Z$14:Z61),"")</f>
        <v/>
      </c>
      <c r="W61" s="586" t="s">
        <v>542</v>
      </c>
      <c r="X61" s="91" t="s">
        <v>54</v>
      </c>
      <c r="Y61" s="89" t="s">
        <v>543</v>
      </c>
      <c r="Z61" s="90">
        <f t="shared" si="6"/>
        <v>0</v>
      </c>
      <c r="AA61" s="586" t="s">
        <v>488</v>
      </c>
      <c r="AB61" s="90" t="e">
        <f>IF('Etape 1 (Infos générales)'!W$23=1,COUNTIF(D$13:D$2512,W61),IF(VLOOKUP(W61,N$13:P$47,3,FALSE)="",COUNTIF(D$13:D$2512,W61),VLOOKUP(W61,N$13:P$47,3,FALSE)))</f>
        <v>#N/A</v>
      </c>
      <c r="AG61" s="430" t="str">
        <f>IF(AI61=1,SUM(AI$13:AI61),"")</f>
        <v/>
      </c>
      <c r="AH61" s="431" t="str">
        <f t="shared" si="0"/>
        <v/>
      </c>
      <c r="AI61" s="430" t="str">
        <f t="shared" si="2"/>
        <v/>
      </c>
      <c r="AJ61" s="430">
        <v>49</v>
      </c>
      <c r="AK61" s="430" t="str">
        <f t="shared" si="3"/>
        <v/>
      </c>
    </row>
    <row r="62" spans="3:37" ht="20" customHeight="1" thickBot="1">
      <c r="C62" s="83">
        <v>50</v>
      </c>
      <c r="D62" s="539"/>
      <c r="E62" s="539"/>
      <c r="F62" s="541"/>
      <c r="G62" s="542"/>
      <c r="H62" s="541"/>
      <c r="I62" s="541"/>
      <c r="K62" s="287">
        <v>1</v>
      </c>
      <c r="V62" s="87" t="str">
        <f>IF(Z62=1,SUM(Z$14:Z62),"")</f>
        <v/>
      </c>
      <c r="W62" s="587" t="s">
        <v>527</v>
      </c>
      <c r="X62" s="88" t="s">
        <v>41</v>
      </c>
      <c r="Y62" s="587" t="s">
        <v>42</v>
      </c>
      <c r="Z62" s="90">
        <f t="shared" si="6"/>
        <v>0</v>
      </c>
      <c r="AA62" s="585" t="s">
        <v>474</v>
      </c>
      <c r="AB62" s="90" t="e">
        <f>IF('Etape 1 (Infos générales)'!W$23=1,COUNTIF(D$13:D$2512,W62),IF(VLOOKUP(W62,N$13:P$47,3,FALSE)="",COUNTIF(D$13:D$2512,W62),VLOOKUP(W62,N$13:P$47,3,FALSE)))</f>
        <v>#N/A</v>
      </c>
      <c r="AG62" s="430" t="str">
        <f>IF(AI62=1,SUM(AI$13:AI62),"")</f>
        <v/>
      </c>
      <c r="AH62" s="431" t="str">
        <f t="shared" si="0"/>
        <v/>
      </c>
      <c r="AI62" s="430" t="str">
        <f t="shared" si="2"/>
        <v/>
      </c>
      <c r="AJ62" s="432">
        <v>50</v>
      </c>
      <c r="AK62" s="432" t="str">
        <f t="shared" si="3"/>
        <v/>
      </c>
    </row>
    <row r="63" spans="3:37" ht="20" customHeight="1">
      <c r="C63" s="83">
        <v>51</v>
      </c>
      <c r="D63" s="539"/>
      <c r="E63" s="539"/>
      <c r="F63" s="541"/>
      <c r="G63" s="542"/>
      <c r="H63" s="541"/>
      <c r="I63" s="541"/>
      <c r="K63" s="287">
        <v>1</v>
      </c>
      <c r="V63" s="87" t="str">
        <f>IF(Z63=1,SUM(Z$14:Z63),"")</f>
        <v/>
      </c>
      <c r="W63" s="586" t="s">
        <v>521</v>
      </c>
      <c r="X63" s="88" t="s">
        <v>33</v>
      </c>
      <c r="Y63" s="587" t="s">
        <v>487</v>
      </c>
      <c r="Z63" s="90">
        <f t="shared" si="6"/>
        <v>0</v>
      </c>
      <c r="AA63" s="585" t="s">
        <v>474</v>
      </c>
      <c r="AB63" s="90" t="e">
        <f>IF('Etape 1 (Infos générales)'!W$23=1,COUNTIF(D$13:D$2512,W63),IF(VLOOKUP(W63,N$13:P$47,3,FALSE)="",COUNTIF(D$13:D$2512,W63),VLOOKUP(W63,N$13:P$47,3,FALSE)))</f>
        <v>#N/A</v>
      </c>
      <c r="AG63" s="430" t="str">
        <f>IF(AI63=1,SUM(AI$13:AI63),"")</f>
        <v/>
      </c>
      <c r="AH63" s="431" t="str">
        <f t="shared" si="0"/>
        <v/>
      </c>
      <c r="AI63" s="430" t="str">
        <f t="shared" si="2"/>
        <v/>
      </c>
      <c r="AJ63" s="437"/>
      <c r="AK63" s="437"/>
    </row>
    <row r="64" spans="3:37" ht="20" customHeight="1">
      <c r="C64" s="83">
        <v>52</v>
      </c>
      <c r="D64" s="539"/>
      <c r="E64" s="539"/>
      <c r="F64" s="541"/>
      <c r="G64" s="542"/>
      <c r="H64" s="541"/>
      <c r="I64" s="541"/>
      <c r="K64" s="287">
        <v>1</v>
      </c>
      <c r="V64" s="87" t="str">
        <f>IF(Z64=1,SUM(Z$14:Z64),"")</f>
        <v/>
      </c>
      <c r="W64" s="89" t="s">
        <v>22</v>
      </c>
      <c r="X64" s="88" t="s">
        <v>46</v>
      </c>
      <c r="Y64" s="89" t="s">
        <v>30</v>
      </c>
      <c r="Z64" s="90">
        <f t="shared" si="6"/>
        <v>0</v>
      </c>
      <c r="AA64" s="586" t="s">
        <v>474</v>
      </c>
      <c r="AB64" s="90" t="e">
        <f>IF('Etape 1 (Infos générales)'!W$23=1,COUNTIF(D$13:D$2512,W64),IF(VLOOKUP(W64,N$13:P$47,3,FALSE)="",COUNTIF(D$13:D$2512,W64),VLOOKUP(W64,N$13:P$47,3,FALSE)))</f>
        <v>#N/A</v>
      </c>
      <c r="AG64" s="430" t="str">
        <f>IF(AI64=1,SUM(AI$13:AI64),"")</f>
        <v/>
      </c>
      <c r="AH64" s="431" t="str">
        <f t="shared" si="0"/>
        <v/>
      </c>
      <c r="AI64" s="430" t="str">
        <f t="shared" si="2"/>
        <v/>
      </c>
      <c r="AJ64" s="437"/>
      <c r="AK64" s="437"/>
    </row>
    <row r="65" spans="3:37" ht="20" customHeight="1">
      <c r="C65" s="83">
        <v>53</v>
      </c>
      <c r="D65" s="539"/>
      <c r="E65" s="539"/>
      <c r="F65" s="541"/>
      <c r="G65" s="542"/>
      <c r="H65" s="541"/>
      <c r="I65" s="541"/>
      <c r="K65" s="287">
        <v>1</v>
      </c>
      <c r="V65" s="87" t="str">
        <f>IF(Z65=1,SUM(Z$14:Z65),"")</f>
        <v/>
      </c>
      <c r="W65" s="586" t="s">
        <v>519</v>
      </c>
      <c r="X65" s="88" t="s">
        <v>48</v>
      </c>
      <c r="Y65" s="586" t="s">
        <v>473</v>
      </c>
      <c r="Z65" s="90">
        <f t="shared" si="6"/>
        <v>0</v>
      </c>
      <c r="AA65" s="586" t="s">
        <v>488</v>
      </c>
      <c r="AB65" s="90" t="e">
        <f>IF('Etape 1 (Infos générales)'!W$23=1,COUNTIF(D$13:D$2512,W65),IF(VLOOKUP(W65,N$13:P$47,3,FALSE)="",COUNTIF(D$13:D$2512,W65),VLOOKUP(W65,N$13:P$47,3,FALSE)))</f>
        <v>#N/A</v>
      </c>
      <c r="AG65" s="430" t="str">
        <f>IF(AI65=1,SUM(AI$13:AI65),"")</f>
        <v/>
      </c>
      <c r="AH65" s="431" t="str">
        <f t="shared" si="0"/>
        <v/>
      </c>
      <c r="AI65" s="430" t="str">
        <f t="shared" si="2"/>
        <v/>
      </c>
      <c r="AJ65" s="437"/>
      <c r="AK65" s="437"/>
    </row>
    <row r="66" spans="3:37" ht="20" customHeight="1">
      <c r="C66" s="83">
        <v>54</v>
      </c>
      <c r="D66" s="539"/>
      <c r="E66" s="539"/>
      <c r="F66" s="541"/>
      <c r="G66" s="542"/>
      <c r="H66" s="541"/>
      <c r="I66" s="541"/>
      <c r="K66" s="287">
        <v>1</v>
      </c>
      <c r="V66" s="87" t="str">
        <f>IF(Z66=1,SUM(Z$14:Z66),"")</f>
        <v/>
      </c>
      <c r="W66" s="587" t="s">
        <v>513</v>
      </c>
      <c r="X66" s="88" t="s">
        <v>55</v>
      </c>
      <c r="Y66" s="587"/>
      <c r="Z66" s="90">
        <f t="shared" si="6"/>
        <v>0</v>
      </c>
      <c r="AA66" s="586" t="s">
        <v>479</v>
      </c>
      <c r="AB66" s="90" t="e">
        <f>IF('Etape 1 (Infos générales)'!W$23=1,COUNTIF(D$13:D$2512,W66),IF(VLOOKUP(W66,N$13:P$47,3,FALSE)="",COUNTIF(D$13:D$2512,W66),VLOOKUP(W66,N$13:P$47,3,FALSE)))</f>
        <v>#N/A</v>
      </c>
      <c r="AG66" s="430" t="str">
        <f>IF(AI66=1,SUM(AI$13:AI66),"")</f>
        <v/>
      </c>
      <c r="AH66" s="431" t="str">
        <f t="shared" si="0"/>
        <v/>
      </c>
      <c r="AI66" s="430" t="str">
        <f t="shared" si="2"/>
        <v/>
      </c>
      <c r="AJ66" s="437"/>
      <c r="AK66" s="437"/>
    </row>
    <row r="67" spans="3:37" ht="20" customHeight="1">
      <c r="C67" s="83">
        <v>55</v>
      </c>
      <c r="D67" s="539"/>
      <c r="E67" s="539"/>
      <c r="F67" s="541"/>
      <c r="G67" s="542"/>
      <c r="H67" s="541"/>
      <c r="I67" s="541"/>
      <c r="K67" s="287">
        <v>1</v>
      </c>
      <c r="V67" s="87" t="str">
        <f>IF(Z67=1,SUM(Z$14:Z67),"")</f>
        <v/>
      </c>
      <c r="W67" s="586" t="s">
        <v>475</v>
      </c>
      <c r="X67" s="88" t="s">
        <v>52</v>
      </c>
      <c r="Y67" s="586" t="s">
        <v>473</v>
      </c>
      <c r="Z67" s="90">
        <f t="shared" si="6"/>
        <v>0</v>
      </c>
      <c r="AA67" s="89" t="s">
        <v>474</v>
      </c>
      <c r="AB67" s="90" t="e">
        <f>IF('Etape 1 (Infos générales)'!W$23=1,COUNTIF(D$13:D$2512,W67),IF(VLOOKUP(W67,N$13:P$47,3,FALSE)="",COUNTIF(D$13:D$2512,W67),VLOOKUP(W67,N$13:P$47,3,FALSE)))</f>
        <v>#N/A</v>
      </c>
      <c r="AG67" s="430" t="str">
        <f>IF(AI67=1,SUM(AI$13:AI67),"")</f>
        <v/>
      </c>
      <c r="AH67" s="431" t="str">
        <f t="shared" si="0"/>
        <v/>
      </c>
      <c r="AI67" s="430" t="str">
        <f t="shared" si="2"/>
        <v/>
      </c>
      <c r="AJ67" s="437"/>
      <c r="AK67" s="437"/>
    </row>
    <row r="68" spans="3:37" ht="20" customHeight="1">
      <c r="C68" s="83">
        <v>56</v>
      </c>
      <c r="D68" s="539"/>
      <c r="E68" s="539"/>
      <c r="F68" s="541"/>
      <c r="G68" s="542"/>
      <c r="H68" s="541"/>
      <c r="I68" s="541"/>
      <c r="K68" s="287">
        <v>1</v>
      </c>
      <c r="V68" s="87" t="str">
        <f>IF(Z68=1,SUM(Z$14:Z68),"")</f>
        <v/>
      </c>
      <c r="W68" s="586" t="s">
        <v>523</v>
      </c>
      <c r="X68" s="91" t="s">
        <v>53</v>
      </c>
      <c r="Y68" s="89" t="s">
        <v>524</v>
      </c>
      <c r="Z68" s="90">
        <f t="shared" si="6"/>
        <v>0</v>
      </c>
      <c r="AA68" s="89" t="s">
        <v>474</v>
      </c>
      <c r="AB68" s="90" t="e">
        <f>IF('Etape 1 (Infos générales)'!W$23=1,COUNTIF(D$13:D$2512,W68),IF(VLOOKUP(W68,N$13:P$47,3,FALSE)="",COUNTIF(D$13:D$2512,W68),VLOOKUP(W68,N$13:P$47,3,FALSE)))</f>
        <v>#N/A</v>
      </c>
      <c r="AG68" s="430" t="str">
        <f>IF(AI68=1,SUM(AI$13:AI68),"")</f>
        <v/>
      </c>
      <c r="AH68" s="431" t="str">
        <f t="shared" si="0"/>
        <v/>
      </c>
      <c r="AI68" s="430" t="str">
        <f t="shared" si="2"/>
        <v/>
      </c>
      <c r="AJ68" s="437"/>
      <c r="AK68" s="437"/>
    </row>
    <row r="69" spans="3:37" ht="20" customHeight="1">
      <c r="C69" s="83">
        <v>57</v>
      </c>
      <c r="D69" s="539"/>
      <c r="E69" s="539"/>
      <c r="F69" s="541"/>
      <c r="G69" s="542"/>
      <c r="H69" s="541"/>
      <c r="I69" s="541"/>
      <c r="K69" s="287">
        <v>1</v>
      </c>
      <c r="V69" s="87" t="str">
        <f>IF(Z69=1,SUM(Z$14:Z69),"")</f>
        <v/>
      </c>
      <c r="W69" s="586" t="s">
        <v>486</v>
      </c>
      <c r="X69" s="91" t="s">
        <v>43</v>
      </c>
      <c r="Y69" s="89" t="s">
        <v>487</v>
      </c>
      <c r="Z69" s="90">
        <f t="shared" si="6"/>
        <v>0</v>
      </c>
      <c r="AA69" s="89" t="s">
        <v>488</v>
      </c>
      <c r="AB69" s="90" t="e">
        <f>IF('Etape 1 (Infos générales)'!W$23=1,COUNTIF(D$13:D$2512,W69),IF(VLOOKUP(W69,N$13:P$47,3,FALSE)="",COUNTIF(D$13:D$2512,W69),VLOOKUP(W69,N$13:P$47,3,FALSE)))</f>
        <v>#N/A</v>
      </c>
      <c r="AG69" s="430" t="str">
        <f>IF(AI69=1,SUM(AI$13:AI69),"")</f>
        <v/>
      </c>
      <c r="AH69" s="431" t="str">
        <f t="shared" si="0"/>
        <v/>
      </c>
      <c r="AI69" s="430" t="str">
        <f t="shared" si="2"/>
        <v/>
      </c>
      <c r="AJ69" s="437"/>
      <c r="AK69" s="437"/>
    </row>
    <row r="70" spans="3:37" ht="20" customHeight="1">
      <c r="C70" s="83">
        <v>58</v>
      </c>
      <c r="D70" s="539"/>
      <c r="E70" s="541"/>
      <c r="F70" s="541"/>
      <c r="G70" s="542"/>
      <c r="H70" s="541"/>
      <c r="I70" s="541"/>
      <c r="K70" s="287">
        <v>1</v>
      </c>
      <c r="V70" s="87" t="str">
        <f>IF(Z70=1,SUM(Z$14:Z70),"")</f>
        <v/>
      </c>
      <c r="W70" s="586" t="s">
        <v>498</v>
      </c>
      <c r="X70" s="91" t="s">
        <v>40</v>
      </c>
      <c r="Y70" s="89" t="s">
        <v>470</v>
      </c>
      <c r="Z70" s="90">
        <f t="shared" si="6"/>
        <v>0</v>
      </c>
      <c r="AA70" s="89" t="s">
        <v>474</v>
      </c>
      <c r="AB70" s="90" t="e">
        <f>IF('Etape 1 (Infos générales)'!W$23=1,COUNTIF(D$13:D$2512,W70),IF(VLOOKUP(W70,N$13:P$47,3,FALSE)="",COUNTIF(D$13:D$2512,W70),VLOOKUP(W70,N$13:P$47,3,FALSE)))</f>
        <v>#N/A</v>
      </c>
      <c r="AG70" s="430" t="str">
        <f>IF(AI70=1,SUM(AI$13:AI70),"")</f>
        <v/>
      </c>
      <c r="AH70" s="431" t="str">
        <f t="shared" si="0"/>
        <v/>
      </c>
      <c r="AI70" s="430" t="str">
        <f t="shared" si="2"/>
        <v/>
      </c>
      <c r="AJ70" s="437"/>
      <c r="AK70" s="437"/>
    </row>
    <row r="71" spans="3:37" ht="20" customHeight="1">
      <c r="C71" s="83">
        <v>59</v>
      </c>
      <c r="D71" s="539"/>
      <c r="E71" s="541"/>
      <c r="F71" s="541"/>
      <c r="G71" s="542"/>
      <c r="H71" s="541"/>
      <c r="I71" s="541"/>
      <c r="K71" s="287">
        <v>1</v>
      </c>
      <c r="V71" s="87" t="str">
        <f>IF(Z71=1,SUM(Z$14:Z71),"")</f>
        <v/>
      </c>
      <c r="W71" s="586" t="s">
        <v>537</v>
      </c>
      <c r="X71" s="91"/>
      <c r="Y71" s="89"/>
      <c r="Z71" s="90">
        <f t="shared" si="6"/>
        <v>0</v>
      </c>
      <c r="AA71" s="89" t="s">
        <v>76</v>
      </c>
      <c r="AB71" s="90" t="e">
        <f>IF('Etape 1 (Infos générales)'!W$23=1,COUNTIF(D$13:D$2512,W71),IF(VLOOKUP(W71,N$13:P$47,3,FALSE)="",COUNTIF(D$13:D$2512,W71),VLOOKUP(W71,N$13:P$47,3,FALSE)))</f>
        <v>#N/A</v>
      </c>
      <c r="AG71" s="430" t="str">
        <f>IF(AI71=1,SUM(AI$13:AI71),"")</f>
        <v/>
      </c>
      <c r="AH71" s="431" t="str">
        <f t="shared" si="0"/>
        <v/>
      </c>
      <c r="AI71" s="430" t="str">
        <f t="shared" si="2"/>
        <v/>
      </c>
      <c r="AJ71" s="437"/>
      <c r="AK71" s="437"/>
    </row>
    <row r="72" spans="3:37" ht="20" customHeight="1">
      <c r="C72" s="83">
        <v>60</v>
      </c>
      <c r="D72" s="539"/>
      <c r="E72" s="541"/>
      <c r="F72" s="541"/>
      <c r="G72" s="542"/>
      <c r="H72" s="541"/>
      <c r="I72" s="541"/>
      <c r="K72" s="287">
        <v>1</v>
      </c>
      <c r="V72" s="87" t="str">
        <f>IF(Z72=1,SUM(Z$14:Z72),"")</f>
        <v/>
      </c>
      <c r="W72" s="586" t="s">
        <v>538</v>
      </c>
      <c r="X72" s="91"/>
      <c r="Y72" s="89"/>
      <c r="Z72" s="90">
        <f t="shared" si="6"/>
        <v>0</v>
      </c>
      <c r="AA72" s="89" t="s">
        <v>76</v>
      </c>
      <c r="AB72" s="90" t="e">
        <f>IF('Etape 1 (Infos générales)'!W$23=1,COUNTIF(D$13:D$2512,W72),IF(VLOOKUP(W72,N$13:P$47,3,FALSE)="",COUNTIF(D$13:D$2512,W72),VLOOKUP(W72,N$13:P$47,3,FALSE)))</f>
        <v>#N/A</v>
      </c>
      <c r="AG72" s="430" t="str">
        <f>IF(AI72=1,SUM(AI$13:AI72),"")</f>
        <v/>
      </c>
      <c r="AH72" s="431" t="str">
        <f t="shared" si="0"/>
        <v/>
      </c>
      <c r="AI72" s="430" t="str">
        <f t="shared" si="2"/>
        <v/>
      </c>
      <c r="AJ72" s="437"/>
      <c r="AK72" s="437"/>
    </row>
    <row r="73" spans="3:37" ht="20" customHeight="1">
      <c r="C73" s="83">
        <v>61</v>
      </c>
      <c r="D73" s="539"/>
      <c r="E73" s="541"/>
      <c r="F73" s="541"/>
      <c r="G73" s="542"/>
      <c r="H73" s="541"/>
      <c r="I73" s="541"/>
      <c r="K73" s="287">
        <v>1</v>
      </c>
      <c r="V73" s="87" t="str">
        <f>IF(Z73=1,SUM(Z$14:Z73),"")</f>
        <v/>
      </c>
      <c r="W73" s="586" t="s">
        <v>539</v>
      </c>
      <c r="X73" s="91"/>
      <c r="Y73" s="89"/>
      <c r="Z73" s="90">
        <f t="shared" si="6"/>
        <v>0</v>
      </c>
      <c r="AA73" s="586" t="s">
        <v>76</v>
      </c>
      <c r="AB73" s="90" t="e">
        <f>IF('Etape 1 (Infos générales)'!W$23=1,COUNTIF(D$13:D$2512,W73),IF(VLOOKUP(W73,N$13:P$47,3,FALSE)="",COUNTIF(D$13:D$2512,W73),VLOOKUP(W73,N$13:P$47,3,FALSE)))</f>
        <v>#N/A</v>
      </c>
      <c r="AG73" s="430" t="str">
        <f>IF(AI73=1,SUM(AI$13:AI73),"")</f>
        <v/>
      </c>
      <c r="AH73" s="431" t="str">
        <f t="shared" si="0"/>
        <v/>
      </c>
      <c r="AI73" s="430" t="str">
        <f t="shared" si="2"/>
        <v/>
      </c>
      <c r="AJ73" s="437"/>
      <c r="AK73" s="437"/>
    </row>
    <row r="74" spans="3:37" ht="20" customHeight="1">
      <c r="C74" s="83">
        <v>62</v>
      </c>
      <c r="D74" s="539"/>
      <c r="E74" s="541"/>
      <c r="F74" s="541"/>
      <c r="G74" s="542"/>
      <c r="H74" s="541"/>
      <c r="I74" s="541"/>
      <c r="K74" s="287">
        <v>1</v>
      </c>
      <c r="V74" s="87" t="str">
        <f>IF(Z74=1,SUM(Z$14:Z74),"")</f>
        <v/>
      </c>
      <c r="W74" s="590" t="s">
        <v>540</v>
      </c>
      <c r="X74" s="93"/>
      <c r="Y74" s="590"/>
      <c r="Z74" s="94">
        <f t="shared" si="6"/>
        <v>0</v>
      </c>
      <c r="AA74" s="585" t="s">
        <v>76</v>
      </c>
      <c r="AB74" s="90" t="e">
        <f>IF('Etape 1 (Infos générales)'!W$23=1,COUNTIF(D$13:D$2512,W74),IF(VLOOKUP(W74,N$13:P$47,3,FALSE)="",COUNTIF(D$13:D$2512,W74),VLOOKUP(W74,N$13:P$47,3,FALSE)))</f>
        <v>#N/A</v>
      </c>
      <c r="AG74" s="430" t="str">
        <f>IF(AI74=1,SUM(AI$13:AI74),"")</f>
        <v/>
      </c>
      <c r="AH74" s="431" t="str">
        <f t="shared" si="0"/>
        <v/>
      </c>
      <c r="AI74" s="430" t="str">
        <f t="shared" si="2"/>
        <v/>
      </c>
      <c r="AJ74" s="437"/>
      <c r="AK74" s="437"/>
    </row>
    <row r="75" spans="3:37" ht="20" customHeight="1">
      <c r="C75" s="83">
        <v>63</v>
      </c>
      <c r="D75" s="539"/>
      <c r="E75" s="541"/>
      <c r="F75" s="541"/>
      <c r="G75" s="542"/>
      <c r="H75" s="541"/>
      <c r="I75" s="541"/>
      <c r="K75" s="287">
        <v>1</v>
      </c>
      <c r="V75" s="87" t="str">
        <f>IF(Z75=1,SUM(Z$14:Z75),"")</f>
        <v/>
      </c>
      <c r="W75" s="586" t="s">
        <v>535</v>
      </c>
      <c r="X75" s="89"/>
      <c r="Y75" s="89"/>
      <c r="Z75" s="89">
        <f t="shared" si="6"/>
        <v>0</v>
      </c>
      <c r="AA75" s="586" t="s">
        <v>76</v>
      </c>
      <c r="AB75" s="90" t="e">
        <f>IF('Etape 1 (Infos générales)'!W$23=1,COUNTIF(D$13:D$2512,W75),IF(VLOOKUP(W75,N$13:P$47,3,FALSE)="",COUNTIF(D$13:D$2512,W75),VLOOKUP(W75,N$13:P$47,3,FALSE)))</f>
        <v>#N/A</v>
      </c>
      <c r="AG75" s="430" t="str">
        <f>IF(AI75=1,SUM(AI$13:AI75),"")</f>
        <v/>
      </c>
      <c r="AH75" s="431" t="str">
        <f t="shared" si="0"/>
        <v/>
      </c>
      <c r="AI75" s="430" t="str">
        <f t="shared" si="2"/>
        <v/>
      </c>
      <c r="AJ75" s="437"/>
      <c r="AK75" s="437"/>
    </row>
    <row r="76" spans="3:37" ht="20" customHeight="1">
      <c r="C76" s="83">
        <v>64</v>
      </c>
      <c r="D76" s="539"/>
      <c r="E76" s="541"/>
      <c r="F76" s="541"/>
      <c r="G76" s="542"/>
      <c r="H76" s="541"/>
      <c r="I76" s="541"/>
      <c r="K76" s="287">
        <v>1</v>
      </c>
      <c r="V76" s="87" t="str">
        <f>IF(Z76=1,SUM(Z$14:Z76),"")</f>
        <v/>
      </c>
      <c r="W76" s="586" t="s">
        <v>545</v>
      </c>
      <c r="X76" s="89"/>
      <c r="Y76" s="89"/>
      <c r="Z76" s="89">
        <f t="shared" si="6"/>
        <v>0</v>
      </c>
      <c r="AA76" s="89" t="s">
        <v>76</v>
      </c>
      <c r="AB76" s="90" t="e">
        <f>IF('Etape 1 (Infos générales)'!W$23=1,COUNTIF(D$13:D$2512,W76),IF(VLOOKUP(W76,N$13:P$47,3,FALSE)="",COUNTIF(D$13:D$2512,W76),VLOOKUP(W76,N$13:P$47,3,FALSE)))</f>
        <v>#N/A</v>
      </c>
      <c r="AG76" s="430" t="str">
        <f>IF(AI76=1,SUM(AI$13:AI76),"")</f>
        <v/>
      </c>
      <c r="AH76" s="431" t="str">
        <f t="shared" si="0"/>
        <v/>
      </c>
      <c r="AI76" s="430" t="str">
        <f t="shared" si="2"/>
        <v/>
      </c>
      <c r="AJ76" s="437"/>
      <c r="AK76" s="437"/>
    </row>
    <row r="77" spans="3:37" ht="20" customHeight="1">
      <c r="C77" s="83">
        <v>65</v>
      </c>
      <c r="D77" s="539"/>
      <c r="E77" s="541"/>
      <c r="F77" s="541"/>
      <c r="G77" s="542"/>
      <c r="H77" s="541"/>
      <c r="I77" s="541"/>
      <c r="K77" s="287">
        <v>1</v>
      </c>
      <c r="AG77" s="430" t="str">
        <f>IF(AI77=1,SUM(AI$13:AI77),"")</f>
        <v/>
      </c>
      <c r="AH77" s="431" t="str">
        <f t="shared" si="0"/>
        <v/>
      </c>
      <c r="AI77" s="430" t="str">
        <f t="shared" si="2"/>
        <v/>
      </c>
      <c r="AJ77" s="437"/>
      <c r="AK77" s="437"/>
    </row>
    <row r="78" spans="3:37" ht="20" customHeight="1">
      <c r="C78" s="83">
        <v>66</v>
      </c>
      <c r="D78" s="539"/>
      <c r="E78" s="541"/>
      <c r="F78" s="541"/>
      <c r="G78" s="542"/>
      <c r="H78" s="541"/>
      <c r="I78" s="541"/>
      <c r="K78" s="287">
        <v>1</v>
      </c>
      <c r="AG78" s="430" t="str">
        <f>IF(AI78=1,SUM(AI$13:AI78),"")</f>
        <v/>
      </c>
      <c r="AH78" s="431" t="str">
        <f t="shared" ref="AH78:AH141" si="7">IF(I78="","",I78&amp;"; ")</f>
        <v/>
      </c>
      <c r="AI78" s="430" t="str">
        <f t="shared" ref="AI78:AI141" si="8">IF(AH78="","",1)</f>
        <v/>
      </c>
      <c r="AJ78" s="437"/>
      <c r="AK78" s="437"/>
    </row>
    <row r="79" spans="3:37" ht="20" customHeight="1">
      <c r="C79" s="83">
        <v>67</v>
      </c>
      <c r="D79" s="539"/>
      <c r="E79" s="541"/>
      <c r="F79" s="541"/>
      <c r="G79" s="542"/>
      <c r="H79" s="541"/>
      <c r="I79" s="541"/>
      <c r="K79" s="287">
        <v>1</v>
      </c>
      <c r="AG79" s="430" t="str">
        <f>IF(AI79=1,SUM(AI$13:AI79),"")</f>
        <v/>
      </c>
      <c r="AH79" s="431" t="str">
        <f t="shared" si="7"/>
        <v/>
      </c>
      <c r="AI79" s="430" t="str">
        <f t="shared" si="8"/>
        <v/>
      </c>
      <c r="AJ79" s="437"/>
      <c r="AK79" s="437"/>
    </row>
    <row r="80" spans="3:37" ht="20" customHeight="1">
      <c r="C80" s="83">
        <v>68</v>
      </c>
      <c r="D80" s="539"/>
      <c r="E80" s="541"/>
      <c r="F80" s="541"/>
      <c r="G80" s="542"/>
      <c r="H80" s="541"/>
      <c r="I80" s="541"/>
      <c r="K80" s="287">
        <v>1</v>
      </c>
      <c r="AG80" s="430" t="str">
        <f>IF(AI80=1,SUM(AI$13:AI80),"")</f>
        <v/>
      </c>
      <c r="AH80" s="431" t="str">
        <f t="shared" si="7"/>
        <v/>
      </c>
      <c r="AI80" s="430" t="str">
        <f t="shared" si="8"/>
        <v/>
      </c>
      <c r="AJ80" s="437"/>
      <c r="AK80" s="437"/>
    </row>
    <row r="81" spans="3:37" ht="20" customHeight="1">
      <c r="C81" s="83">
        <v>69</v>
      </c>
      <c r="D81" s="539"/>
      <c r="E81" s="541"/>
      <c r="F81" s="541"/>
      <c r="G81" s="542"/>
      <c r="H81" s="541"/>
      <c r="I81" s="541"/>
      <c r="K81" s="287">
        <v>1</v>
      </c>
      <c r="AG81" s="430" t="str">
        <f>IF(AI81=1,SUM(AI$13:AI81),"")</f>
        <v/>
      </c>
      <c r="AH81" s="431" t="str">
        <f t="shared" si="7"/>
        <v/>
      </c>
      <c r="AI81" s="430" t="str">
        <f t="shared" si="8"/>
        <v/>
      </c>
      <c r="AJ81" s="437"/>
      <c r="AK81" s="437"/>
    </row>
    <row r="82" spans="3:37" ht="20" customHeight="1">
      <c r="C82" s="83">
        <v>70</v>
      </c>
      <c r="D82" s="539"/>
      <c r="E82" s="541"/>
      <c r="F82" s="541"/>
      <c r="G82" s="542"/>
      <c r="H82" s="541"/>
      <c r="I82" s="541"/>
      <c r="K82" s="287">
        <v>1</v>
      </c>
      <c r="AG82" s="430" t="str">
        <f>IF(AI82=1,SUM(AI$13:AI82),"")</f>
        <v/>
      </c>
      <c r="AH82" s="431" t="str">
        <f t="shared" si="7"/>
        <v/>
      </c>
      <c r="AI82" s="430" t="str">
        <f t="shared" si="8"/>
        <v/>
      </c>
      <c r="AJ82" s="437"/>
      <c r="AK82" s="437"/>
    </row>
    <row r="83" spans="3:37" ht="20" customHeight="1">
      <c r="C83" s="83">
        <v>71</v>
      </c>
      <c r="D83" s="539"/>
      <c r="E83" s="541"/>
      <c r="F83" s="541"/>
      <c r="G83" s="542"/>
      <c r="H83" s="541"/>
      <c r="I83" s="541"/>
      <c r="K83" s="287">
        <v>1</v>
      </c>
      <c r="AG83" s="430" t="str">
        <f>IF(AI83=1,SUM(AI$13:AI83),"")</f>
        <v/>
      </c>
      <c r="AH83" s="431" t="str">
        <f t="shared" si="7"/>
        <v/>
      </c>
      <c r="AI83" s="430" t="str">
        <f t="shared" si="8"/>
        <v/>
      </c>
      <c r="AJ83" s="437"/>
      <c r="AK83" s="437"/>
    </row>
    <row r="84" spans="3:37" ht="20" customHeight="1">
      <c r="C84" s="83">
        <v>72</v>
      </c>
      <c r="D84" s="539"/>
      <c r="E84" s="541"/>
      <c r="F84" s="541"/>
      <c r="G84" s="542"/>
      <c r="H84" s="541"/>
      <c r="I84" s="541"/>
      <c r="K84" s="287">
        <v>1</v>
      </c>
      <c r="AG84" s="430" t="str">
        <f>IF(AI84=1,SUM(AI$13:AI84),"")</f>
        <v/>
      </c>
      <c r="AH84" s="431" t="str">
        <f t="shared" si="7"/>
        <v/>
      </c>
      <c r="AI84" s="430" t="str">
        <f t="shared" si="8"/>
        <v/>
      </c>
      <c r="AJ84" s="437"/>
      <c r="AK84" s="437"/>
    </row>
    <row r="85" spans="3:37" ht="20" customHeight="1">
      <c r="C85" s="83">
        <v>73</v>
      </c>
      <c r="D85" s="539"/>
      <c r="E85" s="541"/>
      <c r="F85" s="541"/>
      <c r="G85" s="542"/>
      <c r="H85" s="541"/>
      <c r="I85" s="541"/>
      <c r="K85" s="287">
        <v>1</v>
      </c>
      <c r="AG85" s="430" t="str">
        <f>IF(AI85=1,SUM(AI$13:AI85),"")</f>
        <v/>
      </c>
      <c r="AH85" s="431" t="str">
        <f t="shared" si="7"/>
        <v/>
      </c>
      <c r="AI85" s="430" t="str">
        <f t="shared" si="8"/>
        <v/>
      </c>
      <c r="AJ85" s="437"/>
      <c r="AK85" s="437"/>
    </row>
    <row r="86" spans="3:37" ht="20" customHeight="1">
      <c r="C86" s="83">
        <v>74</v>
      </c>
      <c r="D86" s="539"/>
      <c r="E86" s="541"/>
      <c r="F86" s="541"/>
      <c r="G86" s="542"/>
      <c r="H86" s="541"/>
      <c r="I86" s="541"/>
      <c r="K86" s="287">
        <v>1</v>
      </c>
      <c r="AG86" s="430" t="str">
        <f>IF(AI86=1,SUM(AI$13:AI86),"")</f>
        <v/>
      </c>
      <c r="AH86" s="431" t="str">
        <f t="shared" si="7"/>
        <v/>
      </c>
      <c r="AI86" s="430" t="str">
        <f t="shared" si="8"/>
        <v/>
      </c>
      <c r="AJ86" s="437"/>
      <c r="AK86" s="437"/>
    </row>
    <row r="87" spans="3:37" ht="20" customHeight="1">
      <c r="C87" s="83">
        <v>75</v>
      </c>
      <c r="D87" s="539"/>
      <c r="E87" s="541"/>
      <c r="F87" s="541"/>
      <c r="G87" s="542"/>
      <c r="H87" s="541"/>
      <c r="I87" s="541"/>
      <c r="K87" s="287">
        <v>1</v>
      </c>
      <c r="AG87" s="430" t="str">
        <f>IF(AI87=1,SUM(AI$13:AI87),"")</f>
        <v/>
      </c>
      <c r="AH87" s="431" t="str">
        <f t="shared" si="7"/>
        <v/>
      </c>
      <c r="AI87" s="430" t="str">
        <f t="shared" si="8"/>
        <v/>
      </c>
      <c r="AJ87" s="437"/>
      <c r="AK87" s="437"/>
    </row>
    <row r="88" spans="3:37" ht="20" customHeight="1">
      <c r="C88" s="83">
        <v>76</v>
      </c>
      <c r="D88" s="539"/>
      <c r="E88" s="541"/>
      <c r="F88" s="541"/>
      <c r="G88" s="542"/>
      <c r="H88" s="541"/>
      <c r="I88" s="541"/>
      <c r="K88" s="287">
        <v>1</v>
      </c>
      <c r="AG88" s="430" t="str">
        <f>IF(AI88=1,SUM(AI$13:AI88),"")</f>
        <v/>
      </c>
      <c r="AH88" s="431" t="str">
        <f t="shared" si="7"/>
        <v/>
      </c>
      <c r="AI88" s="430" t="str">
        <f t="shared" si="8"/>
        <v/>
      </c>
      <c r="AJ88" s="437"/>
      <c r="AK88" s="437"/>
    </row>
    <row r="89" spans="3:37" ht="20" customHeight="1">
      <c r="C89" s="83">
        <v>77</v>
      </c>
      <c r="D89" s="539"/>
      <c r="E89" s="541"/>
      <c r="F89" s="541"/>
      <c r="G89" s="542"/>
      <c r="H89" s="541"/>
      <c r="I89" s="541"/>
      <c r="K89" s="287">
        <v>1</v>
      </c>
      <c r="AG89" s="430" t="str">
        <f>IF(AI89=1,SUM(AI$13:AI89),"")</f>
        <v/>
      </c>
      <c r="AH89" s="431" t="str">
        <f t="shared" si="7"/>
        <v/>
      </c>
      <c r="AI89" s="430" t="str">
        <f t="shared" si="8"/>
        <v/>
      </c>
      <c r="AJ89" s="437"/>
      <c r="AK89" s="437"/>
    </row>
    <row r="90" spans="3:37" ht="20" customHeight="1">
      <c r="C90" s="83">
        <v>78</v>
      </c>
      <c r="D90" s="539"/>
      <c r="E90" s="541"/>
      <c r="F90" s="541"/>
      <c r="G90" s="542"/>
      <c r="H90" s="541"/>
      <c r="I90" s="541"/>
      <c r="K90" s="287">
        <v>1</v>
      </c>
      <c r="AG90" s="430" t="str">
        <f>IF(AI90=1,SUM(AI$13:AI90),"")</f>
        <v/>
      </c>
      <c r="AH90" s="431" t="str">
        <f t="shared" si="7"/>
        <v/>
      </c>
      <c r="AI90" s="430" t="str">
        <f t="shared" si="8"/>
        <v/>
      </c>
      <c r="AJ90" s="437"/>
      <c r="AK90" s="437"/>
    </row>
    <row r="91" spans="3:37" ht="20" customHeight="1">
      <c r="C91" s="83">
        <v>79</v>
      </c>
      <c r="D91" s="539"/>
      <c r="E91" s="541"/>
      <c r="F91" s="541"/>
      <c r="G91" s="542"/>
      <c r="H91" s="541"/>
      <c r="I91" s="541"/>
      <c r="K91" s="287">
        <v>1</v>
      </c>
      <c r="AG91" s="430" t="str">
        <f>IF(AI91=1,SUM(AI$13:AI91),"")</f>
        <v/>
      </c>
      <c r="AH91" s="431" t="str">
        <f t="shared" si="7"/>
        <v/>
      </c>
      <c r="AI91" s="430" t="str">
        <f t="shared" si="8"/>
        <v/>
      </c>
      <c r="AJ91" s="437"/>
      <c r="AK91" s="437"/>
    </row>
    <row r="92" spans="3:37" ht="20" customHeight="1">
      <c r="C92" s="83">
        <v>80</v>
      </c>
      <c r="D92" s="539"/>
      <c r="E92" s="541"/>
      <c r="F92" s="541"/>
      <c r="G92" s="542"/>
      <c r="H92" s="541"/>
      <c r="I92" s="541"/>
      <c r="K92" s="287">
        <v>1</v>
      </c>
      <c r="AG92" s="430" t="str">
        <f>IF(AI92=1,SUM(AI$13:AI92),"")</f>
        <v/>
      </c>
      <c r="AH92" s="431" t="str">
        <f t="shared" si="7"/>
        <v/>
      </c>
      <c r="AI92" s="430" t="str">
        <f t="shared" si="8"/>
        <v/>
      </c>
      <c r="AJ92" s="437"/>
      <c r="AK92" s="437"/>
    </row>
    <row r="93" spans="3:37" ht="20" customHeight="1">
      <c r="C93" s="83">
        <v>81</v>
      </c>
      <c r="D93" s="539"/>
      <c r="E93" s="541"/>
      <c r="F93" s="541"/>
      <c r="G93" s="542"/>
      <c r="H93" s="541"/>
      <c r="I93" s="541"/>
      <c r="K93" s="287">
        <v>1</v>
      </c>
      <c r="AG93" s="430" t="str">
        <f>IF(AI93=1,SUM(AI$13:AI93),"")</f>
        <v/>
      </c>
      <c r="AH93" s="431" t="str">
        <f t="shared" si="7"/>
        <v/>
      </c>
      <c r="AI93" s="430" t="str">
        <f t="shared" si="8"/>
        <v/>
      </c>
      <c r="AJ93" s="437"/>
      <c r="AK93" s="437"/>
    </row>
    <row r="94" spans="3:37" ht="20" customHeight="1">
      <c r="C94" s="83">
        <v>82</v>
      </c>
      <c r="D94" s="539"/>
      <c r="E94" s="541"/>
      <c r="F94" s="541"/>
      <c r="G94" s="542"/>
      <c r="H94" s="541"/>
      <c r="I94" s="541"/>
      <c r="K94" s="287">
        <v>1</v>
      </c>
      <c r="AG94" s="430" t="str">
        <f>IF(AI94=1,SUM(AI$13:AI94),"")</f>
        <v/>
      </c>
      <c r="AH94" s="431" t="str">
        <f t="shared" si="7"/>
        <v/>
      </c>
      <c r="AI94" s="430" t="str">
        <f t="shared" si="8"/>
        <v/>
      </c>
      <c r="AJ94" s="437"/>
      <c r="AK94" s="437"/>
    </row>
    <row r="95" spans="3:37" ht="20" customHeight="1">
      <c r="C95" s="83">
        <v>83</v>
      </c>
      <c r="D95" s="539"/>
      <c r="E95" s="541"/>
      <c r="F95" s="541"/>
      <c r="G95" s="542"/>
      <c r="H95" s="541"/>
      <c r="I95" s="541"/>
      <c r="K95" s="287">
        <v>1</v>
      </c>
      <c r="AG95" s="430" t="str">
        <f>IF(AI95=1,SUM(AI$13:AI95),"")</f>
        <v/>
      </c>
      <c r="AH95" s="431" t="str">
        <f t="shared" si="7"/>
        <v/>
      </c>
      <c r="AI95" s="430" t="str">
        <f t="shared" si="8"/>
        <v/>
      </c>
      <c r="AJ95" s="437"/>
      <c r="AK95" s="437"/>
    </row>
    <row r="96" spans="3:37" ht="20" customHeight="1">
      <c r="C96" s="83">
        <v>84</v>
      </c>
      <c r="D96" s="539"/>
      <c r="E96" s="541"/>
      <c r="F96" s="541"/>
      <c r="G96" s="542"/>
      <c r="H96" s="541"/>
      <c r="I96" s="541"/>
      <c r="K96" s="287">
        <v>1</v>
      </c>
      <c r="AG96" s="430" t="str">
        <f>IF(AI96=1,SUM(AI$13:AI96),"")</f>
        <v/>
      </c>
      <c r="AH96" s="431" t="str">
        <f t="shared" si="7"/>
        <v/>
      </c>
      <c r="AI96" s="430" t="str">
        <f t="shared" si="8"/>
        <v/>
      </c>
      <c r="AJ96" s="437"/>
      <c r="AK96" s="437"/>
    </row>
    <row r="97" spans="3:37" ht="20" customHeight="1">
      <c r="C97" s="83">
        <v>85</v>
      </c>
      <c r="D97" s="539"/>
      <c r="E97" s="541"/>
      <c r="F97" s="541"/>
      <c r="G97" s="542"/>
      <c r="H97" s="541"/>
      <c r="I97" s="541"/>
      <c r="K97" s="287">
        <v>1</v>
      </c>
      <c r="AG97" s="430" t="str">
        <f>IF(AI97=1,SUM(AI$13:AI97),"")</f>
        <v/>
      </c>
      <c r="AH97" s="431" t="str">
        <f t="shared" si="7"/>
        <v/>
      </c>
      <c r="AI97" s="430" t="str">
        <f t="shared" si="8"/>
        <v/>
      </c>
      <c r="AJ97" s="437"/>
      <c r="AK97" s="437"/>
    </row>
    <row r="98" spans="3:37" ht="20" customHeight="1">
      <c r="C98" s="83">
        <v>86</v>
      </c>
      <c r="D98" s="539"/>
      <c r="E98" s="541"/>
      <c r="F98" s="541"/>
      <c r="G98" s="542"/>
      <c r="H98" s="541"/>
      <c r="I98" s="541"/>
      <c r="K98" s="287">
        <v>1</v>
      </c>
      <c r="AG98" s="430" t="str">
        <f>IF(AI98=1,SUM(AI$13:AI98),"")</f>
        <v/>
      </c>
      <c r="AH98" s="431" t="str">
        <f t="shared" si="7"/>
        <v/>
      </c>
      <c r="AI98" s="430" t="str">
        <f t="shared" si="8"/>
        <v/>
      </c>
      <c r="AJ98" s="437"/>
      <c r="AK98" s="437"/>
    </row>
    <row r="99" spans="3:37" ht="20" customHeight="1">
      <c r="C99" s="83">
        <v>87</v>
      </c>
      <c r="D99" s="539"/>
      <c r="E99" s="541"/>
      <c r="F99" s="541"/>
      <c r="G99" s="542"/>
      <c r="H99" s="541"/>
      <c r="I99" s="541"/>
      <c r="K99" s="287">
        <v>1</v>
      </c>
      <c r="AG99" s="430" t="str">
        <f>IF(AI99=1,SUM(AI$13:AI99),"")</f>
        <v/>
      </c>
      <c r="AH99" s="431" t="str">
        <f t="shared" si="7"/>
        <v/>
      </c>
      <c r="AI99" s="430" t="str">
        <f t="shared" si="8"/>
        <v/>
      </c>
      <c r="AJ99" s="437"/>
      <c r="AK99" s="437"/>
    </row>
    <row r="100" spans="3:37" ht="20" customHeight="1">
      <c r="C100" s="83">
        <v>88</v>
      </c>
      <c r="D100" s="539"/>
      <c r="E100" s="541"/>
      <c r="F100" s="541"/>
      <c r="G100" s="542"/>
      <c r="H100" s="541"/>
      <c r="I100" s="541"/>
      <c r="K100" s="287">
        <v>1</v>
      </c>
      <c r="AG100" s="430" t="str">
        <f>IF(AI100=1,SUM(AI$13:AI100),"")</f>
        <v/>
      </c>
      <c r="AH100" s="431" t="str">
        <f t="shared" si="7"/>
        <v/>
      </c>
      <c r="AI100" s="430" t="str">
        <f t="shared" si="8"/>
        <v/>
      </c>
      <c r="AJ100" s="437"/>
      <c r="AK100" s="437"/>
    </row>
    <row r="101" spans="3:37" ht="20" customHeight="1">
      <c r="C101" s="83">
        <v>89</v>
      </c>
      <c r="D101" s="539"/>
      <c r="E101" s="541"/>
      <c r="F101" s="541"/>
      <c r="G101" s="542"/>
      <c r="H101" s="541"/>
      <c r="I101" s="541"/>
      <c r="K101" s="287">
        <v>1</v>
      </c>
      <c r="AG101" s="430" t="str">
        <f>IF(AI101=1,SUM(AI$13:AI101),"")</f>
        <v/>
      </c>
      <c r="AH101" s="431" t="str">
        <f t="shared" si="7"/>
        <v/>
      </c>
      <c r="AI101" s="430" t="str">
        <f t="shared" si="8"/>
        <v/>
      </c>
      <c r="AJ101" s="437"/>
      <c r="AK101" s="437"/>
    </row>
    <row r="102" spans="3:37" ht="20" customHeight="1">
      <c r="C102" s="83">
        <v>90</v>
      </c>
      <c r="D102" s="539"/>
      <c r="E102" s="541"/>
      <c r="F102" s="541"/>
      <c r="G102" s="542"/>
      <c r="H102" s="541"/>
      <c r="I102" s="541"/>
      <c r="K102" s="287">
        <v>1</v>
      </c>
      <c r="AG102" s="430" t="str">
        <f>IF(AI102=1,SUM(AI$13:AI102),"")</f>
        <v/>
      </c>
      <c r="AH102" s="431" t="str">
        <f t="shared" si="7"/>
        <v/>
      </c>
      <c r="AI102" s="430" t="str">
        <f t="shared" si="8"/>
        <v/>
      </c>
      <c r="AJ102" s="437"/>
      <c r="AK102" s="437"/>
    </row>
    <row r="103" spans="3:37" ht="20" customHeight="1">
      <c r="C103" s="83">
        <v>91</v>
      </c>
      <c r="D103" s="539"/>
      <c r="E103" s="541"/>
      <c r="F103" s="541"/>
      <c r="G103" s="542"/>
      <c r="H103" s="541"/>
      <c r="I103" s="541"/>
      <c r="K103" s="287">
        <v>1</v>
      </c>
      <c r="AG103" s="430" t="str">
        <f>IF(AI103=1,SUM(AI$13:AI103),"")</f>
        <v/>
      </c>
      <c r="AH103" s="431" t="str">
        <f t="shared" si="7"/>
        <v/>
      </c>
      <c r="AI103" s="430" t="str">
        <f t="shared" si="8"/>
        <v/>
      </c>
      <c r="AJ103" s="437"/>
      <c r="AK103" s="437"/>
    </row>
    <row r="104" spans="3:37" ht="20" customHeight="1">
      <c r="C104" s="83">
        <v>92</v>
      </c>
      <c r="D104" s="539"/>
      <c r="E104" s="541"/>
      <c r="F104" s="541"/>
      <c r="G104" s="542"/>
      <c r="H104" s="541"/>
      <c r="I104" s="541"/>
      <c r="K104" s="287">
        <v>1</v>
      </c>
      <c r="AG104" s="430" t="str">
        <f>IF(AI104=1,SUM(AI$13:AI104),"")</f>
        <v/>
      </c>
      <c r="AH104" s="431" t="str">
        <f t="shared" si="7"/>
        <v/>
      </c>
      <c r="AI104" s="430" t="str">
        <f t="shared" si="8"/>
        <v/>
      </c>
      <c r="AJ104" s="437"/>
      <c r="AK104" s="437"/>
    </row>
    <row r="105" spans="3:37" ht="20" customHeight="1">
      <c r="C105" s="83">
        <v>93</v>
      </c>
      <c r="D105" s="539"/>
      <c r="E105" s="541"/>
      <c r="F105" s="541"/>
      <c r="G105" s="542"/>
      <c r="H105" s="541"/>
      <c r="I105" s="541"/>
      <c r="K105" s="287">
        <v>1</v>
      </c>
      <c r="AG105" s="430" t="str">
        <f>IF(AI105=1,SUM(AI$13:AI105),"")</f>
        <v/>
      </c>
      <c r="AH105" s="431" t="str">
        <f t="shared" si="7"/>
        <v/>
      </c>
      <c r="AI105" s="430" t="str">
        <f t="shared" si="8"/>
        <v/>
      </c>
      <c r="AJ105" s="437"/>
      <c r="AK105" s="437"/>
    </row>
    <row r="106" spans="3:37" ht="20" customHeight="1">
      <c r="C106" s="83">
        <v>94</v>
      </c>
      <c r="D106" s="539"/>
      <c r="E106" s="541"/>
      <c r="F106" s="541"/>
      <c r="G106" s="542"/>
      <c r="H106" s="541"/>
      <c r="I106" s="541"/>
      <c r="K106" s="287">
        <v>1</v>
      </c>
      <c r="AG106" s="430" t="str">
        <f>IF(AI106=1,SUM(AI$13:AI106),"")</f>
        <v/>
      </c>
      <c r="AH106" s="431" t="str">
        <f t="shared" si="7"/>
        <v/>
      </c>
      <c r="AI106" s="430" t="str">
        <f t="shared" si="8"/>
        <v/>
      </c>
      <c r="AJ106" s="437"/>
      <c r="AK106" s="437"/>
    </row>
    <row r="107" spans="3:37" ht="20" customHeight="1">
      <c r="C107" s="83">
        <v>95</v>
      </c>
      <c r="D107" s="541"/>
      <c r="E107" s="541"/>
      <c r="F107" s="541"/>
      <c r="G107" s="542"/>
      <c r="H107" s="541"/>
      <c r="I107" s="541"/>
      <c r="K107" s="287">
        <v>1</v>
      </c>
      <c r="AG107" s="430" t="str">
        <f>IF(AI107=1,SUM(AI$13:AI107),"")</f>
        <v/>
      </c>
      <c r="AH107" s="431" t="str">
        <f t="shared" si="7"/>
        <v/>
      </c>
      <c r="AI107" s="430" t="str">
        <f t="shared" si="8"/>
        <v/>
      </c>
      <c r="AJ107" s="437"/>
      <c r="AK107" s="437"/>
    </row>
    <row r="108" spans="3:37" ht="20" customHeight="1">
      <c r="C108" s="83">
        <v>96</v>
      </c>
      <c r="D108" s="541"/>
      <c r="E108" s="541"/>
      <c r="F108" s="541"/>
      <c r="G108" s="542"/>
      <c r="H108" s="541"/>
      <c r="I108" s="541"/>
      <c r="K108" s="287">
        <v>1</v>
      </c>
      <c r="AG108" s="430" t="str">
        <f>IF(AI108=1,SUM(AI$13:AI108),"")</f>
        <v/>
      </c>
      <c r="AH108" s="431" t="str">
        <f t="shared" si="7"/>
        <v/>
      </c>
      <c r="AI108" s="430" t="str">
        <f t="shared" si="8"/>
        <v/>
      </c>
      <c r="AJ108" s="437"/>
      <c r="AK108" s="437"/>
    </row>
    <row r="109" spans="3:37" ht="20" customHeight="1">
      <c r="C109" s="83">
        <v>97</v>
      </c>
      <c r="D109" s="541"/>
      <c r="E109" s="541"/>
      <c r="F109" s="541"/>
      <c r="G109" s="542"/>
      <c r="H109" s="541"/>
      <c r="I109" s="541"/>
      <c r="K109" s="287">
        <v>1</v>
      </c>
      <c r="AG109" s="430" t="str">
        <f>IF(AI109=1,SUM(AI$13:AI109),"")</f>
        <v/>
      </c>
      <c r="AH109" s="431" t="str">
        <f t="shared" si="7"/>
        <v/>
      </c>
      <c r="AI109" s="430" t="str">
        <f t="shared" si="8"/>
        <v/>
      </c>
      <c r="AJ109" s="437"/>
      <c r="AK109" s="437"/>
    </row>
    <row r="110" spans="3:37" ht="20" customHeight="1">
      <c r="C110" s="83">
        <v>98</v>
      </c>
      <c r="D110" s="541"/>
      <c r="E110" s="541"/>
      <c r="F110" s="541"/>
      <c r="G110" s="542"/>
      <c r="H110" s="541"/>
      <c r="I110" s="541"/>
      <c r="K110" s="287">
        <v>1</v>
      </c>
      <c r="AG110" s="430" t="str">
        <f>IF(AI110=1,SUM(AI$13:AI110),"")</f>
        <v/>
      </c>
      <c r="AH110" s="431" t="str">
        <f t="shared" si="7"/>
        <v/>
      </c>
      <c r="AI110" s="430" t="str">
        <f t="shared" si="8"/>
        <v/>
      </c>
      <c r="AJ110" s="437"/>
      <c r="AK110" s="437"/>
    </row>
    <row r="111" spans="3:37" ht="20" customHeight="1">
      <c r="C111" s="83">
        <v>99</v>
      </c>
      <c r="D111" s="541"/>
      <c r="E111" s="541"/>
      <c r="F111" s="541"/>
      <c r="G111" s="542"/>
      <c r="H111" s="541"/>
      <c r="I111" s="541"/>
      <c r="K111" s="287">
        <v>1</v>
      </c>
      <c r="AG111" s="430" t="str">
        <f>IF(AI111=1,SUM(AI$13:AI111),"")</f>
        <v/>
      </c>
      <c r="AH111" s="431" t="str">
        <f t="shared" si="7"/>
        <v/>
      </c>
      <c r="AI111" s="430" t="str">
        <f t="shared" si="8"/>
        <v/>
      </c>
      <c r="AJ111" s="437"/>
      <c r="AK111" s="437"/>
    </row>
    <row r="112" spans="3:37" ht="20" customHeight="1">
      <c r="C112" s="83">
        <v>100</v>
      </c>
      <c r="D112" s="541"/>
      <c r="E112" s="541"/>
      <c r="F112" s="541"/>
      <c r="G112" s="542"/>
      <c r="H112" s="541"/>
      <c r="I112" s="541"/>
      <c r="K112" s="287">
        <v>1</v>
      </c>
      <c r="AG112" s="430" t="str">
        <f>IF(AI112=1,SUM(AI$13:AI112),"")</f>
        <v/>
      </c>
      <c r="AH112" s="431" t="str">
        <f t="shared" si="7"/>
        <v/>
      </c>
      <c r="AI112" s="430" t="str">
        <f t="shared" si="8"/>
        <v/>
      </c>
      <c r="AJ112" s="437"/>
      <c r="AK112" s="437"/>
    </row>
    <row r="113" spans="3:37" ht="20" customHeight="1">
      <c r="C113" s="83">
        <v>101</v>
      </c>
      <c r="D113" s="541"/>
      <c r="E113" s="541"/>
      <c r="F113" s="541"/>
      <c r="G113" s="542"/>
      <c r="H113" s="541"/>
      <c r="I113" s="541"/>
      <c r="K113" s="287">
        <v>1</v>
      </c>
      <c r="AG113" s="430" t="str">
        <f>IF(AI113=1,SUM(AI$13:AI113),"")</f>
        <v/>
      </c>
      <c r="AH113" s="431" t="str">
        <f t="shared" si="7"/>
        <v/>
      </c>
      <c r="AI113" s="430" t="str">
        <f t="shared" si="8"/>
        <v/>
      </c>
      <c r="AJ113" s="437"/>
      <c r="AK113" s="437"/>
    </row>
    <row r="114" spans="3:37" ht="20" customHeight="1">
      <c r="C114" s="83">
        <v>102</v>
      </c>
      <c r="D114" s="541"/>
      <c r="E114" s="541"/>
      <c r="F114" s="541"/>
      <c r="G114" s="542"/>
      <c r="H114" s="541"/>
      <c r="I114" s="541"/>
      <c r="K114" s="287">
        <v>1</v>
      </c>
      <c r="AG114" s="430" t="str">
        <f>IF(AI114=1,SUM(AI$13:AI114),"")</f>
        <v/>
      </c>
      <c r="AH114" s="431" t="str">
        <f t="shared" si="7"/>
        <v/>
      </c>
      <c r="AI114" s="430" t="str">
        <f t="shared" si="8"/>
        <v/>
      </c>
      <c r="AJ114" s="437"/>
      <c r="AK114" s="437"/>
    </row>
    <row r="115" spans="3:37" ht="20" customHeight="1">
      <c r="C115" s="83">
        <v>103</v>
      </c>
      <c r="D115" s="541"/>
      <c r="E115" s="541"/>
      <c r="F115" s="541"/>
      <c r="G115" s="542"/>
      <c r="H115" s="541"/>
      <c r="I115" s="541"/>
      <c r="K115" s="287">
        <v>1</v>
      </c>
      <c r="AG115" s="430" t="str">
        <f>IF(AI115=1,SUM(AI$13:AI115),"")</f>
        <v/>
      </c>
      <c r="AH115" s="431" t="str">
        <f t="shared" si="7"/>
        <v/>
      </c>
      <c r="AI115" s="430" t="str">
        <f t="shared" si="8"/>
        <v/>
      </c>
      <c r="AJ115" s="437"/>
      <c r="AK115" s="437"/>
    </row>
    <row r="116" spans="3:37" ht="20" customHeight="1">
      <c r="C116" s="83">
        <v>104</v>
      </c>
      <c r="D116" s="541"/>
      <c r="E116" s="541"/>
      <c r="F116" s="541"/>
      <c r="G116" s="542"/>
      <c r="H116" s="541"/>
      <c r="I116" s="541"/>
      <c r="K116" s="287">
        <v>1</v>
      </c>
      <c r="AG116" s="430" t="str">
        <f>IF(AI116=1,SUM(AI$13:AI116),"")</f>
        <v/>
      </c>
      <c r="AH116" s="431" t="str">
        <f t="shared" si="7"/>
        <v/>
      </c>
      <c r="AI116" s="430" t="str">
        <f t="shared" si="8"/>
        <v/>
      </c>
      <c r="AJ116" s="437"/>
      <c r="AK116" s="437"/>
    </row>
    <row r="117" spans="3:37" ht="20" customHeight="1">
      <c r="C117" s="83">
        <v>105</v>
      </c>
      <c r="D117" s="541"/>
      <c r="E117" s="541"/>
      <c r="F117" s="541"/>
      <c r="G117" s="542"/>
      <c r="H117" s="541"/>
      <c r="I117" s="541"/>
      <c r="K117" s="287">
        <v>1</v>
      </c>
      <c r="AG117" s="430" t="str">
        <f>IF(AI117=1,SUM(AI$13:AI117),"")</f>
        <v/>
      </c>
      <c r="AH117" s="431" t="str">
        <f t="shared" si="7"/>
        <v/>
      </c>
      <c r="AI117" s="430" t="str">
        <f t="shared" si="8"/>
        <v/>
      </c>
      <c r="AJ117" s="437"/>
      <c r="AK117" s="437"/>
    </row>
    <row r="118" spans="3:37" ht="20" customHeight="1">
      <c r="C118" s="83">
        <v>106</v>
      </c>
      <c r="D118" s="541"/>
      <c r="E118" s="541"/>
      <c r="F118" s="541"/>
      <c r="G118" s="542"/>
      <c r="H118" s="541"/>
      <c r="I118" s="541"/>
      <c r="K118" s="287">
        <v>1</v>
      </c>
      <c r="AG118" s="430" t="str">
        <f>IF(AI118=1,SUM(AI$13:AI118),"")</f>
        <v/>
      </c>
      <c r="AH118" s="431" t="str">
        <f t="shared" si="7"/>
        <v/>
      </c>
      <c r="AI118" s="430" t="str">
        <f t="shared" si="8"/>
        <v/>
      </c>
      <c r="AJ118" s="437"/>
      <c r="AK118" s="437"/>
    </row>
    <row r="119" spans="3:37" ht="20" customHeight="1">
      <c r="C119" s="83">
        <v>107</v>
      </c>
      <c r="D119" s="541"/>
      <c r="E119" s="541"/>
      <c r="F119" s="541"/>
      <c r="G119" s="542"/>
      <c r="H119" s="541"/>
      <c r="I119" s="541"/>
      <c r="K119" s="287">
        <v>1</v>
      </c>
      <c r="AG119" s="430" t="str">
        <f>IF(AI119=1,SUM(AI$13:AI119),"")</f>
        <v/>
      </c>
      <c r="AH119" s="431" t="str">
        <f t="shared" si="7"/>
        <v/>
      </c>
      <c r="AI119" s="430" t="str">
        <f t="shared" si="8"/>
        <v/>
      </c>
      <c r="AJ119" s="437"/>
      <c r="AK119" s="437"/>
    </row>
    <row r="120" spans="3:37" ht="20" customHeight="1">
      <c r="C120" s="83">
        <v>108</v>
      </c>
      <c r="D120" s="541"/>
      <c r="E120" s="541"/>
      <c r="F120" s="541"/>
      <c r="G120" s="542"/>
      <c r="H120" s="541"/>
      <c r="I120" s="541"/>
      <c r="K120" s="287">
        <v>1</v>
      </c>
      <c r="AG120" s="430" t="str">
        <f>IF(AI120=1,SUM(AI$13:AI120),"")</f>
        <v/>
      </c>
      <c r="AH120" s="431" t="str">
        <f t="shared" si="7"/>
        <v/>
      </c>
      <c r="AI120" s="430" t="str">
        <f t="shared" si="8"/>
        <v/>
      </c>
      <c r="AJ120" s="437"/>
      <c r="AK120" s="437"/>
    </row>
    <row r="121" spans="3:37" ht="20" customHeight="1">
      <c r="C121" s="83">
        <v>109</v>
      </c>
      <c r="D121" s="541"/>
      <c r="E121" s="541"/>
      <c r="F121" s="541"/>
      <c r="G121" s="542"/>
      <c r="H121" s="541"/>
      <c r="I121" s="541"/>
      <c r="K121" s="287">
        <v>1</v>
      </c>
      <c r="AG121" s="430" t="str">
        <f>IF(AI121=1,SUM(AI$13:AI121),"")</f>
        <v/>
      </c>
      <c r="AH121" s="431" t="str">
        <f t="shared" si="7"/>
        <v/>
      </c>
      <c r="AI121" s="430" t="str">
        <f t="shared" si="8"/>
        <v/>
      </c>
      <c r="AJ121" s="437"/>
      <c r="AK121" s="437"/>
    </row>
    <row r="122" spans="3:37" ht="20" customHeight="1">
      <c r="C122" s="83">
        <v>110</v>
      </c>
      <c r="D122" s="541"/>
      <c r="E122" s="541"/>
      <c r="F122" s="541"/>
      <c r="G122" s="542"/>
      <c r="H122" s="541"/>
      <c r="I122" s="541"/>
      <c r="K122" s="287">
        <v>1</v>
      </c>
      <c r="AG122" s="430" t="str">
        <f>IF(AI122=1,SUM(AI$13:AI122),"")</f>
        <v/>
      </c>
      <c r="AH122" s="431" t="str">
        <f t="shared" si="7"/>
        <v/>
      </c>
      <c r="AI122" s="430" t="str">
        <f t="shared" si="8"/>
        <v/>
      </c>
      <c r="AJ122" s="437"/>
      <c r="AK122" s="437"/>
    </row>
    <row r="123" spans="3:37" ht="20" customHeight="1">
      <c r="C123" s="83">
        <v>111</v>
      </c>
      <c r="D123" s="541"/>
      <c r="E123" s="541"/>
      <c r="F123" s="541"/>
      <c r="G123" s="542"/>
      <c r="H123" s="541"/>
      <c r="I123" s="541"/>
      <c r="K123" s="287">
        <v>1</v>
      </c>
      <c r="AG123" s="430" t="str">
        <f>IF(AI123=1,SUM(AI$13:AI123),"")</f>
        <v/>
      </c>
      <c r="AH123" s="431" t="str">
        <f t="shared" si="7"/>
        <v/>
      </c>
      <c r="AI123" s="430" t="str">
        <f t="shared" si="8"/>
        <v/>
      </c>
      <c r="AJ123" s="437"/>
      <c r="AK123" s="437"/>
    </row>
    <row r="124" spans="3:37" ht="20" customHeight="1">
      <c r="C124" s="83">
        <v>112</v>
      </c>
      <c r="D124" s="541"/>
      <c r="E124" s="541"/>
      <c r="F124" s="541"/>
      <c r="G124" s="542"/>
      <c r="H124" s="541"/>
      <c r="I124" s="541"/>
      <c r="K124" s="287">
        <v>1</v>
      </c>
      <c r="AG124" s="430" t="str">
        <f>IF(AI124=1,SUM(AI$13:AI124),"")</f>
        <v/>
      </c>
      <c r="AH124" s="431" t="str">
        <f t="shared" si="7"/>
        <v/>
      </c>
      <c r="AI124" s="430" t="str">
        <f t="shared" si="8"/>
        <v/>
      </c>
      <c r="AJ124" s="437"/>
      <c r="AK124" s="437"/>
    </row>
    <row r="125" spans="3:37" ht="20" customHeight="1">
      <c r="C125" s="83">
        <v>113</v>
      </c>
      <c r="D125" s="541"/>
      <c r="E125" s="541"/>
      <c r="F125" s="541"/>
      <c r="G125" s="542"/>
      <c r="H125" s="541"/>
      <c r="I125" s="541"/>
      <c r="K125" s="287">
        <v>1</v>
      </c>
      <c r="AG125" s="430" t="str">
        <f>IF(AI125=1,SUM(AI$13:AI125),"")</f>
        <v/>
      </c>
      <c r="AH125" s="431" t="str">
        <f t="shared" si="7"/>
        <v/>
      </c>
      <c r="AI125" s="430" t="str">
        <f t="shared" si="8"/>
        <v/>
      </c>
      <c r="AJ125" s="437"/>
      <c r="AK125" s="437"/>
    </row>
    <row r="126" spans="3:37" ht="20" customHeight="1">
      <c r="C126" s="83">
        <v>114</v>
      </c>
      <c r="D126" s="541"/>
      <c r="E126" s="541"/>
      <c r="F126" s="541"/>
      <c r="G126" s="542"/>
      <c r="H126" s="541"/>
      <c r="I126" s="541"/>
      <c r="K126" s="287">
        <v>1</v>
      </c>
      <c r="AG126" s="430" t="str">
        <f>IF(AI126=1,SUM(AI$13:AI126),"")</f>
        <v/>
      </c>
      <c r="AH126" s="431" t="str">
        <f t="shared" si="7"/>
        <v/>
      </c>
      <c r="AI126" s="430" t="str">
        <f t="shared" si="8"/>
        <v/>
      </c>
      <c r="AJ126" s="437"/>
      <c r="AK126" s="437"/>
    </row>
    <row r="127" spans="3:37" ht="20" customHeight="1">
      <c r="C127" s="83">
        <v>115</v>
      </c>
      <c r="D127" s="541"/>
      <c r="E127" s="541"/>
      <c r="F127" s="541"/>
      <c r="G127" s="542"/>
      <c r="H127" s="541"/>
      <c r="I127" s="541"/>
      <c r="K127" s="287">
        <v>1</v>
      </c>
      <c r="AG127" s="430" t="str">
        <f>IF(AI127=1,SUM(AI$13:AI127),"")</f>
        <v/>
      </c>
      <c r="AH127" s="431" t="str">
        <f t="shared" si="7"/>
        <v/>
      </c>
      <c r="AI127" s="430" t="str">
        <f t="shared" si="8"/>
        <v/>
      </c>
      <c r="AJ127" s="437"/>
      <c r="AK127" s="437"/>
    </row>
    <row r="128" spans="3:37" ht="20" customHeight="1">
      <c r="C128" s="83">
        <v>116</v>
      </c>
      <c r="D128" s="541"/>
      <c r="E128" s="541"/>
      <c r="F128" s="541"/>
      <c r="G128" s="542"/>
      <c r="H128" s="541"/>
      <c r="I128" s="541"/>
      <c r="K128" s="287">
        <v>1</v>
      </c>
      <c r="AG128" s="430" t="str">
        <f>IF(AI128=1,SUM(AI$13:AI128),"")</f>
        <v/>
      </c>
      <c r="AH128" s="431" t="str">
        <f t="shared" si="7"/>
        <v/>
      </c>
      <c r="AI128" s="430" t="str">
        <f t="shared" si="8"/>
        <v/>
      </c>
      <c r="AJ128" s="437"/>
      <c r="AK128" s="437"/>
    </row>
    <row r="129" spans="3:37" ht="20" customHeight="1">
      <c r="C129" s="83">
        <v>117</v>
      </c>
      <c r="D129" s="541"/>
      <c r="E129" s="541"/>
      <c r="F129" s="541"/>
      <c r="G129" s="542"/>
      <c r="H129" s="541"/>
      <c r="I129" s="541"/>
      <c r="K129" s="287">
        <v>1</v>
      </c>
      <c r="AG129" s="430" t="str">
        <f>IF(AI129=1,SUM(AI$13:AI129),"")</f>
        <v/>
      </c>
      <c r="AH129" s="431" t="str">
        <f t="shared" si="7"/>
        <v/>
      </c>
      <c r="AI129" s="430" t="str">
        <f t="shared" si="8"/>
        <v/>
      </c>
      <c r="AJ129" s="437"/>
      <c r="AK129" s="437"/>
    </row>
    <row r="130" spans="3:37" ht="20" customHeight="1">
      <c r="C130" s="83">
        <v>118</v>
      </c>
      <c r="D130" s="541"/>
      <c r="E130" s="541"/>
      <c r="F130" s="541"/>
      <c r="G130" s="542"/>
      <c r="H130" s="541"/>
      <c r="I130" s="541"/>
      <c r="K130" s="287">
        <v>1</v>
      </c>
      <c r="AG130" s="430" t="str">
        <f>IF(AI130=1,SUM(AI$13:AI130),"")</f>
        <v/>
      </c>
      <c r="AH130" s="431" t="str">
        <f t="shared" si="7"/>
        <v/>
      </c>
      <c r="AI130" s="430" t="str">
        <f t="shared" si="8"/>
        <v/>
      </c>
      <c r="AJ130" s="437"/>
      <c r="AK130" s="437"/>
    </row>
    <row r="131" spans="3:37" ht="20" customHeight="1">
      <c r="C131" s="83">
        <v>119</v>
      </c>
      <c r="D131" s="541"/>
      <c r="E131" s="541"/>
      <c r="F131" s="541"/>
      <c r="G131" s="542"/>
      <c r="H131" s="541"/>
      <c r="I131" s="541"/>
      <c r="K131" s="287">
        <v>1</v>
      </c>
      <c r="AG131" s="430" t="str">
        <f>IF(AI131=1,SUM(AI$13:AI131),"")</f>
        <v/>
      </c>
      <c r="AH131" s="431" t="str">
        <f t="shared" si="7"/>
        <v/>
      </c>
      <c r="AI131" s="430" t="str">
        <f t="shared" si="8"/>
        <v/>
      </c>
      <c r="AJ131" s="437"/>
      <c r="AK131" s="437"/>
    </row>
    <row r="132" spans="3:37" ht="20" customHeight="1">
      <c r="C132" s="83">
        <v>120</v>
      </c>
      <c r="D132" s="541"/>
      <c r="E132" s="541"/>
      <c r="F132" s="541"/>
      <c r="G132" s="542"/>
      <c r="H132" s="541"/>
      <c r="I132" s="541"/>
      <c r="K132" s="287">
        <v>1</v>
      </c>
      <c r="AG132" s="430" t="str">
        <f>IF(AI132=1,SUM(AI$13:AI132),"")</f>
        <v/>
      </c>
      <c r="AH132" s="431" t="str">
        <f t="shared" si="7"/>
        <v/>
      </c>
      <c r="AI132" s="430" t="str">
        <f t="shared" si="8"/>
        <v/>
      </c>
      <c r="AJ132" s="437"/>
      <c r="AK132" s="437"/>
    </row>
    <row r="133" spans="3:37" ht="20" customHeight="1">
      <c r="C133" s="83">
        <v>121</v>
      </c>
      <c r="D133" s="541"/>
      <c r="E133" s="541"/>
      <c r="F133" s="541"/>
      <c r="G133" s="542"/>
      <c r="H133" s="541"/>
      <c r="I133" s="541"/>
      <c r="K133" s="287">
        <v>1</v>
      </c>
      <c r="AG133" s="430" t="str">
        <f>IF(AI133=1,SUM(AI$13:AI133),"")</f>
        <v/>
      </c>
      <c r="AH133" s="431" t="str">
        <f t="shared" si="7"/>
        <v/>
      </c>
      <c r="AI133" s="430" t="str">
        <f t="shared" si="8"/>
        <v/>
      </c>
      <c r="AJ133" s="437"/>
      <c r="AK133" s="437"/>
    </row>
    <row r="134" spans="3:37" ht="20" customHeight="1">
      <c r="C134" s="83">
        <v>122</v>
      </c>
      <c r="D134" s="541"/>
      <c r="E134" s="541"/>
      <c r="F134" s="541"/>
      <c r="G134" s="542"/>
      <c r="H134" s="541"/>
      <c r="I134" s="541"/>
      <c r="K134" s="287">
        <v>1</v>
      </c>
      <c r="AG134" s="430" t="str">
        <f>IF(AI134=1,SUM(AI$13:AI134),"")</f>
        <v/>
      </c>
      <c r="AH134" s="431" t="str">
        <f t="shared" si="7"/>
        <v/>
      </c>
      <c r="AI134" s="430" t="str">
        <f t="shared" si="8"/>
        <v/>
      </c>
      <c r="AJ134" s="437"/>
      <c r="AK134" s="437"/>
    </row>
    <row r="135" spans="3:37" ht="20" customHeight="1">
      <c r="C135" s="83">
        <v>123</v>
      </c>
      <c r="D135" s="541"/>
      <c r="E135" s="541"/>
      <c r="F135" s="541"/>
      <c r="G135" s="542"/>
      <c r="H135" s="541"/>
      <c r="I135" s="541"/>
      <c r="K135" s="287">
        <v>1</v>
      </c>
      <c r="AG135" s="430" t="str">
        <f>IF(AI135=1,SUM(AI$13:AI135),"")</f>
        <v/>
      </c>
      <c r="AH135" s="431" t="str">
        <f t="shared" si="7"/>
        <v/>
      </c>
      <c r="AI135" s="430" t="str">
        <f t="shared" si="8"/>
        <v/>
      </c>
      <c r="AJ135" s="437"/>
      <c r="AK135" s="437"/>
    </row>
    <row r="136" spans="3:37" ht="20" customHeight="1">
      <c r="C136" s="83">
        <v>124</v>
      </c>
      <c r="D136" s="541"/>
      <c r="E136" s="541"/>
      <c r="F136" s="541"/>
      <c r="G136" s="542"/>
      <c r="H136" s="541"/>
      <c r="I136" s="541"/>
      <c r="K136" s="287">
        <v>1</v>
      </c>
      <c r="AG136" s="430" t="str">
        <f>IF(AI136=1,SUM(AI$13:AI136),"")</f>
        <v/>
      </c>
      <c r="AH136" s="431" t="str">
        <f t="shared" si="7"/>
        <v/>
      </c>
      <c r="AI136" s="430" t="str">
        <f t="shared" si="8"/>
        <v/>
      </c>
      <c r="AJ136" s="437"/>
      <c r="AK136" s="437"/>
    </row>
    <row r="137" spans="3:37" ht="20" customHeight="1">
      <c r="C137" s="83">
        <v>125</v>
      </c>
      <c r="D137" s="541"/>
      <c r="E137" s="541"/>
      <c r="F137" s="541"/>
      <c r="G137" s="542"/>
      <c r="H137" s="541"/>
      <c r="I137" s="541"/>
      <c r="K137" s="287">
        <v>1</v>
      </c>
      <c r="AG137" s="430" t="str">
        <f>IF(AI137=1,SUM(AI$13:AI137),"")</f>
        <v/>
      </c>
      <c r="AH137" s="431" t="str">
        <f t="shared" si="7"/>
        <v/>
      </c>
      <c r="AI137" s="430" t="str">
        <f t="shared" si="8"/>
        <v/>
      </c>
      <c r="AJ137" s="437"/>
      <c r="AK137" s="437"/>
    </row>
    <row r="138" spans="3:37" ht="20" customHeight="1">
      <c r="C138" s="83">
        <v>126</v>
      </c>
      <c r="D138" s="541"/>
      <c r="E138" s="541"/>
      <c r="F138" s="541"/>
      <c r="G138" s="542"/>
      <c r="H138" s="541"/>
      <c r="I138" s="541"/>
      <c r="K138" s="287">
        <v>1</v>
      </c>
      <c r="AG138" s="430" t="str">
        <f>IF(AI138=1,SUM(AI$13:AI138),"")</f>
        <v/>
      </c>
      <c r="AH138" s="431" t="str">
        <f t="shared" si="7"/>
        <v/>
      </c>
      <c r="AI138" s="430" t="str">
        <f t="shared" si="8"/>
        <v/>
      </c>
      <c r="AJ138" s="437"/>
      <c r="AK138" s="437"/>
    </row>
    <row r="139" spans="3:37" ht="20" customHeight="1">
      <c r="C139" s="83">
        <v>127</v>
      </c>
      <c r="D139" s="541"/>
      <c r="E139" s="541"/>
      <c r="F139" s="541"/>
      <c r="G139" s="542"/>
      <c r="H139" s="541"/>
      <c r="I139" s="541"/>
      <c r="K139" s="287">
        <v>1</v>
      </c>
      <c r="AG139" s="430" t="str">
        <f>IF(AI139=1,SUM(AI$13:AI139),"")</f>
        <v/>
      </c>
      <c r="AH139" s="431" t="str">
        <f t="shared" si="7"/>
        <v/>
      </c>
      <c r="AI139" s="430" t="str">
        <f t="shared" si="8"/>
        <v/>
      </c>
      <c r="AJ139" s="437"/>
      <c r="AK139" s="437"/>
    </row>
    <row r="140" spans="3:37" ht="20" customHeight="1">
      <c r="C140" s="83">
        <v>128</v>
      </c>
      <c r="D140" s="541"/>
      <c r="E140" s="541"/>
      <c r="F140" s="541"/>
      <c r="G140" s="542"/>
      <c r="H140" s="541"/>
      <c r="I140" s="541"/>
      <c r="K140" s="287">
        <v>1</v>
      </c>
      <c r="AG140" s="430" t="str">
        <f>IF(AI140=1,SUM(AI$13:AI140),"")</f>
        <v/>
      </c>
      <c r="AH140" s="431" t="str">
        <f t="shared" si="7"/>
        <v/>
      </c>
      <c r="AI140" s="430" t="str">
        <f t="shared" si="8"/>
        <v/>
      </c>
      <c r="AJ140" s="437"/>
      <c r="AK140" s="437"/>
    </row>
    <row r="141" spans="3:37" ht="20" customHeight="1">
      <c r="C141" s="83">
        <v>129</v>
      </c>
      <c r="D141" s="541"/>
      <c r="E141" s="541"/>
      <c r="F141" s="541"/>
      <c r="G141" s="542"/>
      <c r="H141" s="541"/>
      <c r="I141" s="541"/>
      <c r="K141" s="287">
        <v>1</v>
      </c>
      <c r="AG141" s="430" t="str">
        <f>IF(AI141=1,SUM(AI$13:AI141),"")</f>
        <v/>
      </c>
      <c r="AH141" s="431" t="str">
        <f t="shared" si="7"/>
        <v/>
      </c>
      <c r="AI141" s="430" t="str">
        <f t="shared" si="8"/>
        <v/>
      </c>
      <c r="AJ141" s="437"/>
      <c r="AK141" s="437"/>
    </row>
    <row r="142" spans="3:37" ht="20" customHeight="1">
      <c r="C142" s="83">
        <v>130</v>
      </c>
      <c r="D142" s="541"/>
      <c r="E142" s="541"/>
      <c r="F142" s="541"/>
      <c r="G142" s="542"/>
      <c r="H142" s="541"/>
      <c r="I142" s="541"/>
      <c r="K142" s="287">
        <v>1</v>
      </c>
      <c r="AG142" s="430" t="str">
        <f>IF(AI142=1,SUM(AI$13:AI142),"")</f>
        <v/>
      </c>
      <c r="AH142" s="431" t="str">
        <f t="shared" ref="AH142:AH205" si="9">IF(I142="","",I142&amp;"; ")</f>
        <v/>
      </c>
      <c r="AI142" s="430" t="str">
        <f t="shared" ref="AI142:AI205" si="10">IF(AH142="","",1)</f>
        <v/>
      </c>
      <c r="AJ142" s="437"/>
      <c r="AK142" s="437"/>
    </row>
    <row r="143" spans="3:37" ht="20" customHeight="1">
      <c r="C143" s="83">
        <v>131</v>
      </c>
      <c r="D143" s="541"/>
      <c r="E143" s="541"/>
      <c r="F143" s="541"/>
      <c r="G143" s="542"/>
      <c r="H143" s="541"/>
      <c r="I143" s="541"/>
      <c r="K143" s="287">
        <v>1</v>
      </c>
      <c r="AG143" s="430" t="str">
        <f>IF(AI143=1,SUM(AI$13:AI143),"")</f>
        <v/>
      </c>
      <c r="AH143" s="431" t="str">
        <f t="shared" si="9"/>
        <v/>
      </c>
      <c r="AI143" s="430" t="str">
        <f t="shared" si="10"/>
        <v/>
      </c>
      <c r="AJ143" s="437"/>
      <c r="AK143" s="437"/>
    </row>
    <row r="144" spans="3:37" ht="20" customHeight="1">
      <c r="C144" s="83">
        <v>132</v>
      </c>
      <c r="D144" s="541"/>
      <c r="E144" s="541"/>
      <c r="F144" s="541"/>
      <c r="G144" s="542"/>
      <c r="H144" s="541"/>
      <c r="I144" s="541"/>
      <c r="K144" s="287">
        <v>1</v>
      </c>
      <c r="AG144" s="430" t="str">
        <f>IF(AI144=1,SUM(AI$13:AI144),"")</f>
        <v/>
      </c>
      <c r="AH144" s="431" t="str">
        <f t="shared" si="9"/>
        <v/>
      </c>
      <c r="AI144" s="430" t="str">
        <f t="shared" si="10"/>
        <v/>
      </c>
      <c r="AJ144" s="437"/>
      <c r="AK144" s="437"/>
    </row>
    <row r="145" spans="3:37" ht="20" customHeight="1">
      <c r="C145" s="83">
        <v>133</v>
      </c>
      <c r="D145" s="541"/>
      <c r="E145" s="541"/>
      <c r="F145" s="541"/>
      <c r="G145" s="542"/>
      <c r="H145" s="541"/>
      <c r="I145" s="541"/>
      <c r="K145" s="287">
        <v>1</v>
      </c>
      <c r="AG145" s="430" t="str">
        <f>IF(AI145=1,SUM(AI$13:AI145),"")</f>
        <v/>
      </c>
      <c r="AH145" s="431" t="str">
        <f t="shared" si="9"/>
        <v/>
      </c>
      <c r="AI145" s="430" t="str">
        <f t="shared" si="10"/>
        <v/>
      </c>
      <c r="AJ145" s="437"/>
      <c r="AK145" s="437"/>
    </row>
    <row r="146" spans="3:37" ht="20" customHeight="1">
      <c r="C146" s="83">
        <v>134</v>
      </c>
      <c r="D146" s="541"/>
      <c r="E146" s="541"/>
      <c r="F146" s="541"/>
      <c r="G146" s="542"/>
      <c r="H146" s="541"/>
      <c r="I146" s="541"/>
      <c r="K146" s="287">
        <v>1</v>
      </c>
      <c r="AG146" s="430" t="str">
        <f>IF(AI146=1,SUM(AI$13:AI146),"")</f>
        <v/>
      </c>
      <c r="AH146" s="431" t="str">
        <f t="shared" si="9"/>
        <v/>
      </c>
      <c r="AI146" s="430" t="str">
        <f t="shared" si="10"/>
        <v/>
      </c>
      <c r="AJ146" s="437"/>
      <c r="AK146" s="437"/>
    </row>
    <row r="147" spans="3:37" ht="20" customHeight="1">
      <c r="C147" s="83">
        <v>135</v>
      </c>
      <c r="D147" s="541"/>
      <c r="E147" s="541"/>
      <c r="F147" s="541"/>
      <c r="G147" s="542"/>
      <c r="H147" s="541"/>
      <c r="I147" s="541"/>
      <c r="K147" s="287">
        <v>1</v>
      </c>
      <c r="AG147" s="430" t="str">
        <f>IF(AI147=1,SUM(AI$13:AI147),"")</f>
        <v/>
      </c>
      <c r="AH147" s="431" t="str">
        <f t="shared" si="9"/>
        <v/>
      </c>
      <c r="AI147" s="430" t="str">
        <f t="shared" si="10"/>
        <v/>
      </c>
      <c r="AJ147" s="437"/>
      <c r="AK147" s="437"/>
    </row>
    <row r="148" spans="3:37" ht="20" customHeight="1">
      <c r="C148" s="83">
        <v>136</v>
      </c>
      <c r="D148" s="541"/>
      <c r="E148" s="541"/>
      <c r="F148" s="541"/>
      <c r="G148" s="542"/>
      <c r="H148" s="541"/>
      <c r="I148" s="541"/>
      <c r="K148" s="287">
        <v>1</v>
      </c>
      <c r="AG148" s="430" t="str">
        <f>IF(AI148=1,SUM(AI$13:AI148),"")</f>
        <v/>
      </c>
      <c r="AH148" s="431" t="str">
        <f t="shared" si="9"/>
        <v/>
      </c>
      <c r="AI148" s="430" t="str">
        <f t="shared" si="10"/>
        <v/>
      </c>
      <c r="AJ148" s="437"/>
      <c r="AK148" s="437"/>
    </row>
    <row r="149" spans="3:37" ht="20" customHeight="1">
      <c r="C149" s="83">
        <v>137</v>
      </c>
      <c r="D149" s="541"/>
      <c r="E149" s="541"/>
      <c r="F149" s="541"/>
      <c r="G149" s="542"/>
      <c r="H149" s="541"/>
      <c r="I149" s="541"/>
      <c r="K149" s="287">
        <v>1</v>
      </c>
      <c r="AG149" s="430" t="str">
        <f>IF(AI149=1,SUM(AI$13:AI149),"")</f>
        <v/>
      </c>
      <c r="AH149" s="431" t="str">
        <f t="shared" si="9"/>
        <v/>
      </c>
      <c r="AI149" s="430" t="str">
        <f t="shared" si="10"/>
        <v/>
      </c>
      <c r="AJ149" s="437"/>
      <c r="AK149" s="437"/>
    </row>
    <row r="150" spans="3:37" ht="20" customHeight="1">
      <c r="C150" s="83">
        <v>138</v>
      </c>
      <c r="D150" s="541"/>
      <c r="E150" s="541"/>
      <c r="F150" s="541"/>
      <c r="G150" s="542"/>
      <c r="H150" s="541"/>
      <c r="I150" s="541"/>
      <c r="K150" s="287">
        <v>1</v>
      </c>
      <c r="AG150" s="430" t="str">
        <f>IF(AI150=1,SUM(AI$13:AI150),"")</f>
        <v/>
      </c>
      <c r="AH150" s="431" t="str">
        <f t="shared" si="9"/>
        <v/>
      </c>
      <c r="AI150" s="430" t="str">
        <f t="shared" si="10"/>
        <v/>
      </c>
      <c r="AJ150" s="437"/>
      <c r="AK150" s="437"/>
    </row>
    <row r="151" spans="3:37" ht="20" customHeight="1">
      <c r="C151" s="83">
        <v>139</v>
      </c>
      <c r="D151" s="541"/>
      <c r="E151" s="541"/>
      <c r="F151" s="541"/>
      <c r="G151" s="542"/>
      <c r="H151" s="541"/>
      <c r="I151" s="541"/>
      <c r="K151" s="287">
        <v>1</v>
      </c>
      <c r="AG151" s="430" t="str">
        <f>IF(AI151=1,SUM(AI$13:AI151),"")</f>
        <v/>
      </c>
      <c r="AH151" s="431" t="str">
        <f t="shared" si="9"/>
        <v/>
      </c>
      <c r="AI151" s="430" t="str">
        <f t="shared" si="10"/>
        <v/>
      </c>
      <c r="AJ151" s="437"/>
      <c r="AK151" s="437"/>
    </row>
    <row r="152" spans="3:37" ht="20" customHeight="1">
      <c r="C152" s="83">
        <v>140</v>
      </c>
      <c r="D152" s="541"/>
      <c r="E152" s="541"/>
      <c r="F152" s="541"/>
      <c r="G152" s="542"/>
      <c r="H152" s="541"/>
      <c r="I152" s="541"/>
      <c r="K152" s="287">
        <v>1</v>
      </c>
      <c r="AG152" s="430" t="str">
        <f>IF(AI152=1,SUM(AI$13:AI152),"")</f>
        <v/>
      </c>
      <c r="AH152" s="431" t="str">
        <f t="shared" si="9"/>
        <v/>
      </c>
      <c r="AI152" s="430" t="str">
        <f t="shared" si="10"/>
        <v/>
      </c>
      <c r="AJ152" s="437"/>
      <c r="AK152" s="437"/>
    </row>
    <row r="153" spans="3:37" ht="20" customHeight="1">
      <c r="C153" s="83">
        <v>141</v>
      </c>
      <c r="D153" s="541"/>
      <c r="E153" s="541"/>
      <c r="F153" s="541"/>
      <c r="G153" s="542"/>
      <c r="H153" s="541"/>
      <c r="I153" s="541"/>
      <c r="K153" s="287">
        <v>1</v>
      </c>
      <c r="AG153" s="430" t="str">
        <f>IF(AI153=1,SUM(AI$13:AI153),"")</f>
        <v/>
      </c>
      <c r="AH153" s="431" t="str">
        <f t="shared" si="9"/>
        <v/>
      </c>
      <c r="AI153" s="430" t="str">
        <f t="shared" si="10"/>
        <v/>
      </c>
      <c r="AJ153" s="437"/>
      <c r="AK153" s="437"/>
    </row>
    <row r="154" spans="3:37" ht="20" customHeight="1">
      <c r="C154" s="83">
        <v>142</v>
      </c>
      <c r="D154" s="541"/>
      <c r="E154" s="541"/>
      <c r="F154" s="541"/>
      <c r="G154" s="542"/>
      <c r="H154" s="541"/>
      <c r="I154" s="541"/>
      <c r="K154" s="287">
        <v>1</v>
      </c>
      <c r="AG154" s="430" t="str">
        <f>IF(AI154=1,SUM(AI$13:AI154),"")</f>
        <v/>
      </c>
      <c r="AH154" s="431" t="str">
        <f t="shared" si="9"/>
        <v/>
      </c>
      <c r="AI154" s="430" t="str">
        <f t="shared" si="10"/>
        <v/>
      </c>
      <c r="AJ154" s="437"/>
      <c r="AK154" s="437"/>
    </row>
    <row r="155" spans="3:37" ht="20" customHeight="1">
      <c r="C155" s="83">
        <v>143</v>
      </c>
      <c r="D155" s="541"/>
      <c r="E155" s="543"/>
      <c r="F155" s="543"/>
      <c r="G155" s="544"/>
      <c r="H155" s="543"/>
      <c r="I155" s="543"/>
      <c r="K155" s="287">
        <v>1</v>
      </c>
      <c r="AG155" s="430" t="str">
        <f>IF(AI155=1,SUM(AI$13:AI155),"")</f>
        <v/>
      </c>
      <c r="AH155" s="431" t="str">
        <f t="shared" si="9"/>
        <v/>
      </c>
      <c r="AI155" s="430" t="str">
        <f t="shared" si="10"/>
        <v/>
      </c>
      <c r="AJ155" s="437"/>
      <c r="AK155" s="437"/>
    </row>
    <row r="156" spans="3:37" ht="20" customHeight="1">
      <c r="C156" s="83">
        <v>144</v>
      </c>
      <c r="D156" s="541"/>
      <c r="E156" s="541"/>
      <c r="F156" s="541"/>
      <c r="G156" s="542"/>
      <c r="H156" s="541"/>
      <c r="I156" s="541"/>
      <c r="K156" s="287">
        <v>1</v>
      </c>
      <c r="AG156" s="430" t="str">
        <f>IF(AI156=1,SUM(AI$13:AI156),"")</f>
        <v/>
      </c>
      <c r="AH156" s="431" t="str">
        <f t="shared" si="9"/>
        <v/>
      </c>
      <c r="AI156" s="430" t="str">
        <f t="shared" si="10"/>
        <v/>
      </c>
      <c r="AJ156" s="437"/>
      <c r="AK156" s="437"/>
    </row>
    <row r="157" spans="3:37" ht="20" customHeight="1">
      <c r="C157" s="83">
        <v>145</v>
      </c>
      <c r="D157" s="541"/>
      <c r="E157" s="541"/>
      <c r="F157" s="541"/>
      <c r="G157" s="542"/>
      <c r="H157" s="541"/>
      <c r="I157" s="541"/>
      <c r="K157" s="287">
        <v>1</v>
      </c>
      <c r="AG157" s="430" t="str">
        <f>IF(AI157=1,SUM(AI$13:AI157),"")</f>
        <v/>
      </c>
      <c r="AH157" s="431" t="str">
        <f t="shared" si="9"/>
        <v/>
      </c>
      <c r="AI157" s="430" t="str">
        <f t="shared" si="10"/>
        <v/>
      </c>
      <c r="AJ157" s="437"/>
      <c r="AK157" s="437"/>
    </row>
    <row r="158" spans="3:37" ht="20" customHeight="1">
      <c r="C158" s="83">
        <v>146</v>
      </c>
      <c r="D158" s="541"/>
      <c r="E158" s="541"/>
      <c r="F158" s="541"/>
      <c r="G158" s="542"/>
      <c r="H158" s="541"/>
      <c r="I158" s="541"/>
      <c r="K158" s="287">
        <v>1</v>
      </c>
      <c r="AG158" s="430" t="str">
        <f>IF(AI158=1,SUM(AI$13:AI158),"")</f>
        <v/>
      </c>
      <c r="AH158" s="431" t="str">
        <f t="shared" si="9"/>
        <v/>
      </c>
      <c r="AI158" s="430" t="str">
        <f t="shared" si="10"/>
        <v/>
      </c>
      <c r="AJ158" s="437"/>
      <c r="AK158" s="437"/>
    </row>
    <row r="159" spans="3:37" ht="20" customHeight="1">
      <c r="C159" s="83">
        <v>147</v>
      </c>
      <c r="D159" s="541"/>
      <c r="E159" s="541"/>
      <c r="F159" s="541"/>
      <c r="G159" s="542"/>
      <c r="H159" s="541"/>
      <c r="I159" s="541"/>
      <c r="K159" s="287">
        <v>1</v>
      </c>
      <c r="AG159" s="430" t="str">
        <f>IF(AI159=1,SUM(AI$13:AI159),"")</f>
        <v/>
      </c>
      <c r="AH159" s="431" t="str">
        <f t="shared" si="9"/>
        <v/>
      </c>
      <c r="AI159" s="430" t="str">
        <f t="shared" si="10"/>
        <v/>
      </c>
      <c r="AJ159" s="437"/>
      <c r="AK159" s="437"/>
    </row>
    <row r="160" spans="3:37" ht="20" customHeight="1">
      <c r="C160" s="83">
        <v>148</v>
      </c>
      <c r="D160" s="541"/>
      <c r="E160" s="541"/>
      <c r="F160" s="541"/>
      <c r="G160" s="542"/>
      <c r="H160" s="541"/>
      <c r="I160" s="541"/>
      <c r="K160" s="287">
        <v>1</v>
      </c>
      <c r="AG160" s="430" t="str">
        <f>IF(AI160=1,SUM(AI$13:AI160),"")</f>
        <v/>
      </c>
      <c r="AH160" s="431" t="str">
        <f t="shared" si="9"/>
        <v/>
      </c>
      <c r="AI160" s="430" t="str">
        <f t="shared" si="10"/>
        <v/>
      </c>
      <c r="AJ160" s="437"/>
      <c r="AK160" s="437"/>
    </row>
    <row r="161" spans="3:37" ht="20" customHeight="1">
      <c r="C161" s="83">
        <v>149</v>
      </c>
      <c r="D161" s="541"/>
      <c r="E161" s="541"/>
      <c r="F161" s="541"/>
      <c r="G161" s="542"/>
      <c r="H161" s="541"/>
      <c r="I161" s="541"/>
      <c r="K161" s="287">
        <v>1</v>
      </c>
      <c r="AG161" s="430" t="str">
        <f>IF(AI161=1,SUM(AI$13:AI161),"")</f>
        <v/>
      </c>
      <c r="AH161" s="431" t="str">
        <f t="shared" si="9"/>
        <v/>
      </c>
      <c r="AI161" s="430" t="str">
        <f t="shared" si="10"/>
        <v/>
      </c>
      <c r="AJ161" s="437"/>
      <c r="AK161" s="437"/>
    </row>
    <row r="162" spans="3:37" ht="20" customHeight="1">
      <c r="C162" s="83">
        <v>150</v>
      </c>
      <c r="D162" s="541"/>
      <c r="E162" s="541"/>
      <c r="F162" s="541"/>
      <c r="G162" s="542"/>
      <c r="H162" s="541"/>
      <c r="I162" s="541"/>
      <c r="K162" s="287">
        <v>1</v>
      </c>
      <c r="AG162" s="430" t="str">
        <f>IF(AI162=1,SUM(AI$13:AI162),"")</f>
        <v/>
      </c>
      <c r="AH162" s="431" t="str">
        <f t="shared" si="9"/>
        <v/>
      </c>
      <c r="AI162" s="430" t="str">
        <f t="shared" si="10"/>
        <v/>
      </c>
      <c r="AJ162" s="437"/>
      <c r="AK162" s="437"/>
    </row>
    <row r="163" spans="3:37" ht="20" customHeight="1">
      <c r="C163" s="83">
        <v>151</v>
      </c>
      <c r="D163" s="541"/>
      <c r="E163" s="541"/>
      <c r="F163" s="541"/>
      <c r="G163" s="542"/>
      <c r="H163" s="541"/>
      <c r="I163" s="541"/>
      <c r="K163" s="287">
        <v>1</v>
      </c>
      <c r="AG163" s="430" t="str">
        <f>IF(AI163=1,SUM(AI$13:AI163),"")</f>
        <v/>
      </c>
      <c r="AH163" s="431" t="str">
        <f t="shared" si="9"/>
        <v/>
      </c>
      <c r="AI163" s="430" t="str">
        <f t="shared" si="10"/>
        <v/>
      </c>
      <c r="AJ163" s="437"/>
      <c r="AK163" s="437"/>
    </row>
    <row r="164" spans="3:37" ht="20" customHeight="1">
      <c r="C164" s="83">
        <v>152</v>
      </c>
      <c r="D164" s="541"/>
      <c r="E164" s="541"/>
      <c r="F164" s="541"/>
      <c r="G164" s="542"/>
      <c r="H164" s="541"/>
      <c r="I164" s="541"/>
      <c r="K164" s="287">
        <v>1</v>
      </c>
      <c r="AG164" s="430" t="str">
        <f>IF(AI164=1,SUM(AI$13:AI164),"")</f>
        <v/>
      </c>
      <c r="AH164" s="431" t="str">
        <f t="shared" si="9"/>
        <v/>
      </c>
      <c r="AI164" s="430" t="str">
        <f t="shared" si="10"/>
        <v/>
      </c>
      <c r="AJ164" s="437"/>
      <c r="AK164" s="437"/>
    </row>
    <row r="165" spans="3:37" ht="20" customHeight="1">
      <c r="C165" s="83">
        <v>153</v>
      </c>
      <c r="D165" s="541"/>
      <c r="E165" s="541"/>
      <c r="F165" s="541"/>
      <c r="G165" s="542"/>
      <c r="H165" s="541"/>
      <c r="I165" s="541"/>
      <c r="K165" s="287">
        <v>1</v>
      </c>
      <c r="AG165" s="430" t="str">
        <f>IF(AI165=1,SUM(AI$13:AI165),"")</f>
        <v/>
      </c>
      <c r="AH165" s="431" t="str">
        <f t="shared" si="9"/>
        <v/>
      </c>
      <c r="AI165" s="430" t="str">
        <f t="shared" si="10"/>
        <v/>
      </c>
      <c r="AJ165" s="437"/>
      <c r="AK165" s="437"/>
    </row>
    <row r="166" spans="3:37" ht="20" customHeight="1">
      <c r="C166" s="83">
        <v>154</v>
      </c>
      <c r="D166" s="541"/>
      <c r="E166" s="541"/>
      <c r="F166" s="541"/>
      <c r="G166" s="542"/>
      <c r="H166" s="541"/>
      <c r="I166" s="541"/>
      <c r="K166" s="287">
        <v>1</v>
      </c>
      <c r="AG166" s="430" t="str">
        <f>IF(AI166=1,SUM(AI$13:AI166),"")</f>
        <v/>
      </c>
      <c r="AH166" s="431" t="str">
        <f t="shared" si="9"/>
        <v/>
      </c>
      <c r="AI166" s="430" t="str">
        <f t="shared" si="10"/>
        <v/>
      </c>
      <c r="AJ166" s="437"/>
      <c r="AK166" s="437"/>
    </row>
    <row r="167" spans="3:37" ht="20" customHeight="1">
      <c r="C167" s="83">
        <v>155</v>
      </c>
      <c r="D167" s="541"/>
      <c r="E167" s="541"/>
      <c r="F167" s="541"/>
      <c r="G167" s="542"/>
      <c r="H167" s="541"/>
      <c r="I167" s="541"/>
      <c r="K167" s="287">
        <v>1</v>
      </c>
      <c r="AG167" s="430" t="str">
        <f>IF(AI167=1,SUM(AI$13:AI167),"")</f>
        <v/>
      </c>
      <c r="AH167" s="431" t="str">
        <f t="shared" si="9"/>
        <v/>
      </c>
      <c r="AI167" s="430" t="str">
        <f t="shared" si="10"/>
        <v/>
      </c>
      <c r="AJ167" s="437"/>
      <c r="AK167" s="437"/>
    </row>
    <row r="168" spans="3:37" ht="20" customHeight="1">
      <c r="C168" s="83">
        <v>156</v>
      </c>
      <c r="D168" s="541"/>
      <c r="E168" s="541"/>
      <c r="F168" s="541"/>
      <c r="G168" s="542"/>
      <c r="H168" s="541"/>
      <c r="I168" s="541"/>
      <c r="K168" s="287">
        <v>1</v>
      </c>
      <c r="AG168" s="430" t="str">
        <f>IF(AI168=1,SUM(AI$13:AI168),"")</f>
        <v/>
      </c>
      <c r="AH168" s="431" t="str">
        <f t="shared" si="9"/>
        <v/>
      </c>
      <c r="AI168" s="430" t="str">
        <f t="shared" si="10"/>
        <v/>
      </c>
      <c r="AJ168" s="437"/>
      <c r="AK168" s="437"/>
    </row>
    <row r="169" spans="3:37" ht="20" customHeight="1">
      <c r="C169" s="83">
        <v>157</v>
      </c>
      <c r="D169" s="541"/>
      <c r="E169" s="541"/>
      <c r="F169" s="541"/>
      <c r="G169" s="542"/>
      <c r="H169" s="541"/>
      <c r="I169" s="541"/>
      <c r="K169" s="287">
        <v>1</v>
      </c>
      <c r="AG169" s="430" t="str">
        <f>IF(AI169=1,SUM(AI$13:AI169),"")</f>
        <v/>
      </c>
      <c r="AH169" s="431" t="str">
        <f t="shared" si="9"/>
        <v/>
      </c>
      <c r="AI169" s="430" t="str">
        <f t="shared" si="10"/>
        <v/>
      </c>
      <c r="AJ169" s="437"/>
      <c r="AK169" s="437"/>
    </row>
    <row r="170" spans="3:37" ht="20" customHeight="1">
      <c r="C170" s="83">
        <v>158</v>
      </c>
      <c r="D170" s="541"/>
      <c r="E170" s="541"/>
      <c r="F170" s="541"/>
      <c r="G170" s="542"/>
      <c r="H170" s="541"/>
      <c r="I170" s="541"/>
      <c r="K170" s="287">
        <v>1</v>
      </c>
      <c r="AG170" s="430" t="str">
        <f>IF(AI170=1,SUM(AI$13:AI170),"")</f>
        <v/>
      </c>
      <c r="AH170" s="431" t="str">
        <f t="shared" si="9"/>
        <v/>
      </c>
      <c r="AI170" s="430" t="str">
        <f t="shared" si="10"/>
        <v/>
      </c>
      <c r="AJ170" s="437"/>
      <c r="AK170" s="437"/>
    </row>
    <row r="171" spans="3:37" ht="20" customHeight="1">
      <c r="C171" s="83">
        <v>159</v>
      </c>
      <c r="D171" s="541"/>
      <c r="E171" s="541"/>
      <c r="F171" s="541"/>
      <c r="G171" s="542"/>
      <c r="H171" s="541"/>
      <c r="I171" s="541"/>
      <c r="K171" s="287">
        <v>1</v>
      </c>
      <c r="AG171" s="430" t="str">
        <f>IF(AI171=1,SUM(AI$13:AI171),"")</f>
        <v/>
      </c>
      <c r="AH171" s="431" t="str">
        <f t="shared" si="9"/>
        <v/>
      </c>
      <c r="AI171" s="430" t="str">
        <f t="shared" si="10"/>
        <v/>
      </c>
      <c r="AJ171" s="437"/>
      <c r="AK171" s="437"/>
    </row>
    <row r="172" spans="3:37" ht="20" customHeight="1">
      <c r="C172" s="83">
        <v>160</v>
      </c>
      <c r="D172" s="541"/>
      <c r="E172" s="541"/>
      <c r="F172" s="541"/>
      <c r="G172" s="542"/>
      <c r="H172" s="541"/>
      <c r="I172" s="541"/>
      <c r="K172" s="287">
        <v>1</v>
      </c>
      <c r="AG172" s="430" t="str">
        <f>IF(AI172=1,SUM(AI$13:AI172),"")</f>
        <v/>
      </c>
      <c r="AH172" s="431" t="str">
        <f t="shared" si="9"/>
        <v/>
      </c>
      <c r="AI172" s="430" t="str">
        <f t="shared" si="10"/>
        <v/>
      </c>
      <c r="AJ172" s="437"/>
      <c r="AK172" s="437"/>
    </row>
    <row r="173" spans="3:37" ht="20" customHeight="1">
      <c r="C173" s="83">
        <v>161</v>
      </c>
      <c r="D173" s="541"/>
      <c r="E173" s="541"/>
      <c r="F173" s="541"/>
      <c r="G173" s="542"/>
      <c r="H173" s="541"/>
      <c r="I173" s="541"/>
      <c r="K173" s="287">
        <v>1</v>
      </c>
      <c r="AG173" s="430" t="str">
        <f>IF(AI173=1,SUM(AI$13:AI173),"")</f>
        <v/>
      </c>
      <c r="AH173" s="431" t="str">
        <f t="shared" si="9"/>
        <v/>
      </c>
      <c r="AI173" s="430" t="str">
        <f t="shared" si="10"/>
        <v/>
      </c>
      <c r="AJ173" s="437"/>
      <c r="AK173" s="437"/>
    </row>
    <row r="174" spans="3:37" ht="20" customHeight="1">
      <c r="C174" s="83">
        <v>162</v>
      </c>
      <c r="D174" s="541"/>
      <c r="E174" s="541"/>
      <c r="F174" s="541"/>
      <c r="G174" s="542"/>
      <c r="H174" s="541"/>
      <c r="I174" s="541"/>
      <c r="K174" s="287">
        <v>1</v>
      </c>
      <c r="AG174" s="430" t="str">
        <f>IF(AI174=1,SUM(AI$13:AI174),"")</f>
        <v/>
      </c>
      <c r="AH174" s="431" t="str">
        <f t="shared" si="9"/>
        <v/>
      </c>
      <c r="AI174" s="430" t="str">
        <f t="shared" si="10"/>
        <v/>
      </c>
      <c r="AJ174" s="437"/>
      <c r="AK174" s="437"/>
    </row>
    <row r="175" spans="3:37" ht="20" customHeight="1">
      <c r="C175" s="83">
        <v>163</v>
      </c>
      <c r="D175" s="541"/>
      <c r="E175" s="541"/>
      <c r="F175" s="541"/>
      <c r="G175" s="542"/>
      <c r="H175" s="541"/>
      <c r="I175" s="541"/>
      <c r="K175" s="287">
        <v>1</v>
      </c>
      <c r="AG175" s="430" t="str">
        <f>IF(AI175=1,SUM(AI$13:AI175),"")</f>
        <v/>
      </c>
      <c r="AH175" s="431" t="str">
        <f t="shared" si="9"/>
        <v/>
      </c>
      <c r="AI175" s="430" t="str">
        <f t="shared" si="10"/>
        <v/>
      </c>
      <c r="AJ175" s="437"/>
      <c r="AK175" s="437"/>
    </row>
    <row r="176" spans="3:37" ht="20" customHeight="1">
      <c r="C176" s="83">
        <v>164</v>
      </c>
      <c r="D176" s="541"/>
      <c r="E176" s="541"/>
      <c r="F176" s="541"/>
      <c r="G176" s="542"/>
      <c r="H176" s="541"/>
      <c r="I176" s="541"/>
      <c r="K176" s="287">
        <v>1</v>
      </c>
      <c r="AG176" s="430" t="str">
        <f>IF(AI176=1,SUM(AI$13:AI176),"")</f>
        <v/>
      </c>
      <c r="AH176" s="431" t="str">
        <f t="shared" si="9"/>
        <v/>
      </c>
      <c r="AI176" s="430" t="str">
        <f t="shared" si="10"/>
        <v/>
      </c>
      <c r="AJ176" s="437"/>
      <c r="AK176" s="437"/>
    </row>
    <row r="177" spans="3:37" ht="20" customHeight="1">
      <c r="C177" s="83">
        <v>165</v>
      </c>
      <c r="D177" s="541"/>
      <c r="E177" s="541"/>
      <c r="F177" s="541"/>
      <c r="G177" s="542"/>
      <c r="H177" s="541"/>
      <c r="I177" s="541"/>
      <c r="K177" s="287">
        <v>1</v>
      </c>
      <c r="AG177" s="430" t="str">
        <f>IF(AI177=1,SUM(AI$13:AI177),"")</f>
        <v/>
      </c>
      <c r="AH177" s="431" t="str">
        <f t="shared" si="9"/>
        <v/>
      </c>
      <c r="AI177" s="430" t="str">
        <f t="shared" si="10"/>
        <v/>
      </c>
      <c r="AJ177" s="437"/>
      <c r="AK177" s="437"/>
    </row>
    <row r="178" spans="3:37" ht="20" customHeight="1">
      <c r="C178" s="83">
        <v>166</v>
      </c>
      <c r="D178" s="541"/>
      <c r="E178" s="541"/>
      <c r="F178" s="541"/>
      <c r="G178" s="542"/>
      <c r="H178" s="541"/>
      <c r="I178" s="541"/>
      <c r="K178" s="287">
        <v>1</v>
      </c>
      <c r="AG178" s="430" t="str">
        <f>IF(AI178=1,SUM(AI$13:AI178),"")</f>
        <v/>
      </c>
      <c r="AH178" s="431" t="str">
        <f t="shared" si="9"/>
        <v/>
      </c>
      <c r="AI178" s="430" t="str">
        <f t="shared" si="10"/>
        <v/>
      </c>
      <c r="AJ178" s="437"/>
      <c r="AK178" s="437"/>
    </row>
    <row r="179" spans="3:37" ht="20" customHeight="1">
      <c r="C179" s="83">
        <v>167</v>
      </c>
      <c r="D179" s="541"/>
      <c r="E179" s="541"/>
      <c r="F179" s="541"/>
      <c r="G179" s="542"/>
      <c r="H179" s="541"/>
      <c r="I179" s="541"/>
      <c r="K179" s="287">
        <v>1</v>
      </c>
      <c r="AG179" s="430" t="str">
        <f>IF(AI179=1,SUM(AI$13:AI179),"")</f>
        <v/>
      </c>
      <c r="AH179" s="431" t="str">
        <f t="shared" si="9"/>
        <v/>
      </c>
      <c r="AI179" s="430" t="str">
        <f t="shared" si="10"/>
        <v/>
      </c>
      <c r="AJ179" s="437"/>
      <c r="AK179" s="437"/>
    </row>
    <row r="180" spans="3:37" ht="20" customHeight="1">
      <c r="C180" s="83">
        <v>168</v>
      </c>
      <c r="D180" s="541"/>
      <c r="E180" s="541"/>
      <c r="F180" s="541"/>
      <c r="G180" s="542"/>
      <c r="H180" s="541"/>
      <c r="I180" s="541"/>
      <c r="K180" s="287">
        <v>1</v>
      </c>
      <c r="AG180" s="430" t="str">
        <f>IF(AI180=1,SUM(AI$13:AI180),"")</f>
        <v/>
      </c>
      <c r="AH180" s="431" t="str">
        <f t="shared" si="9"/>
        <v/>
      </c>
      <c r="AI180" s="430" t="str">
        <f t="shared" si="10"/>
        <v/>
      </c>
      <c r="AJ180" s="437"/>
      <c r="AK180" s="437"/>
    </row>
    <row r="181" spans="3:37" ht="20" customHeight="1">
      <c r="C181" s="83">
        <v>169</v>
      </c>
      <c r="D181" s="541"/>
      <c r="E181" s="541"/>
      <c r="F181" s="541"/>
      <c r="G181" s="542"/>
      <c r="H181" s="541"/>
      <c r="I181" s="541"/>
      <c r="K181" s="287">
        <v>1</v>
      </c>
      <c r="AG181" s="430" t="str">
        <f>IF(AI181=1,SUM(AI$13:AI181),"")</f>
        <v/>
      </c>
      <c r="AH181" s="431" t="str">
        <f t="shared" si="9"/>
        <v/>
      </c>
      <c r="AI181" s="430" t="str">
        <f t="shared" si="10"/>
        <v/>
      </c>
      <c r="AJ181" s="437"/>
      <c r="AK181" s="437"/>
    </row>
    <row r="182" spans="3:37" ht="20" customHeight="1">
      <c r="C182" s="83">
        <v>170</v>
      </c>
      <c r="D182" s="541"/>
      <c r="E182" s="541"/>
      <c r="F182" s="541"/>
      <c r="G182" s="542"/>
      <c r="H182" s="541"/>
      <c r="I182" s="541"/>
      <c r="K182" s="287">
        <v>1</v>
      </c>
      <c r="AG182" s="430" t="str">
        <f>IF(AI182=1,SUM(AI$13:AI182),"")</f>
        <v/>
      </c>
      <c r="AH182" s="431" t="str">
        <f t="shared" si="9"/>
        <v/>
      </c>
      <c r="AI182" s="430" t="str">
        <f t="shared" si="10"/>
        <v/>
      </c>
      <c r="AJ182" s="437"/>
      <c r="AK182" s="437"/>
    </row>
    <row r="183" spans="3:37" ht="20" customHeight="1">
      <c r="C183" s="83">
        <v>171</v>
      </c>
      <c r="D183" s="541"/>
      <c r="E183" s="541"/>
      <c r="F183" s="541"/>
      <c r="G183" s="542"/>
      <c r="H183" s="541"/>
      <c r="I183" s="541"/>
      <c r="K183" s="287">
        <v>1</v>
      </c>
      <c r="AG183" s="430" t="str">
        <f>IF(AI183=1,SUM(AI$13:AI183),"")</f>
        <v/>
      </c>
      <c r="AH183" s="431" t="str">
        <f t="shared" si="9"/>
        <v/>
      </c>
      <c r="AI183" s="430" t="str">
        <f t="shared" si="10"/>
        <v/>
      </c>
      <c r="AJ183" s="437"/>
      <c r="AK183" s="437"/>
    </row>
    <row r="184" spans="3:37" ht="20" customHeight="1">
      <c r="C184" s="83">
        <v>172</v>
      </c>
      <c r="D184" s="541"/>
      <c r="E184" s="541"/>
      <c r="F184" s="541"/>
      <c r="G184" s="542"/>
      <c r="H184" s="541"/>
      <c r="I184" s="541"/>
      <c r="K184" s="287">
        <v>1</v>
      </c>
      <c r="AG184" s="430" t="str">
        <f>IF(AI184=1,SUM(AI$13:AI184),"")</f>
        <v/>
      </c>
      <c r="AH184" s="431" t="str">
        <f t="shared" si="9"/>
        <v/>
      </c>
      <c r="AI184" s="430" t="str">
        <f t="shared" si="10"/>
        <v/>
      </c>
      <c r="AJ184" s="437"/>
      <c r="AK184" s="437"/>
    </row>
    <row r="185" spans="3:37" ht="20" customHeight="1">
      <c r="C185" s="83">
        <v>173</v>
      </c>
      <c r="D185" s="541"/>
      <c r="E185" s="541"/>
      <c r="F185" s="541"/>
      <c r="G185" s="542"/>
      <c r="H185" s="541"/>
      <c r="I185" s="541"/>
      <c r="K185" s="287">
        <v>1</v>
      </c>
      <c r="AG185" s="430" t="str">
        <f>IF(AI185=1,SUM(AI$13:AI185),"")</f>
        <v/>
      </c>
      <c r="AH185" s="431" t="str">
        <f t="shared" si="9"/>
        <v/>
      </c>
      <c r="AI185" s="430" t="str">
        <f t="shared" si="10"/>
        <v/>
      </c>
      <c r="AJ185" s="437"/>
      <c r="AK185" s="437"/>
    </row>
    <row r="186" spans="3:37" ht="20" customHeight="1">
      <c r="C186" s="83">
        <v>174</v>
      </c>
      <c r="D186" s="541"/>
      <c r="E186" s="541"/>
      <c r="F186" s="541"/>
      <c r="G186" s="542"/>
      <c r="H186" s="541"/>
      <c r="I186" s="541"/>
      <c r="K186" s="287">
        <v>1</v>
      </c>
      <c r="AG186" s="430" t="str">
        <f>IF(AI186=1,SUM(AI$13:AI186),"")</f>
        <v/>
      </c>
      <c r="AH186" s="431" t="str">
        <f t="shared" si="9"/>
        <v/>
      </c>
      <c r="AI186" s="430" t="str">
        <f t="shared" si="10"/>
        <v/>
      </c>
      <c r="AJ186" s="437"/>
      <c r="AK186" s="437"/>
    </row>
    <row r="187" spans="3:37" ht="20" customHeight="1">
      <c r="C187" s="83">
        <v>175</v>
      </c>
      <c r="D187" s="541"/>
      <c r="E187" s="541"/>
      <c r="F187" s="541"/>
      <c r="G187" s="542"/>
      <c r="H187" s="541"/>
      <c r="I187" s="541"/>
      <c r="K187" s="287">
        <v>1</v>
      </c>
      <c r="AG187" s="430" t="str">
        <f>IF(AI187=1,SUM(AI$13:AI187),"")</f>
        <v/>
      </c>
      <c r="AH187" s="431" t="str">
        <f t="shared" si="9"/>
        <v/>
      </c>
      <c r="AI187" s="430" t="str">
        <f t="shared" si="10"/>
        <v/>
      </c>
      <c r="AJ187" s="437"/>
      <c r="AK187" s="437"/>
    </row>
    <row r="188" spans="3:37" ht="20" customHeight="1">
      <c r="C188" s="83">
        <v>176</v>
      </c>
      <c r="D188" s="541"/>
      <c r="E188" s="541"/>
      <c r="F188" s="541"/>
      <c r="G188" s="542"/>
      <c r="H188" s="541"/>
      <c r="I188" s="541"/>
      <c r="K188" s="287">
        <v>1</v>
      </c>
      <c r="AG188" s="430" t="str">
        <f>IF(AI188=1,SUM(AI$13:AI188),"")</f>
        <v/>
      </c>
      <c r="AH188" s="431" t="str">
        <f t="shared" si="9"/>
        <v/>
      </c>
      <c r="AI188" s="430" t="str">
        <f t="shared" si="10"/>
        <v/>
      </c>
      <c r="AJ188" s="437"/>
      <c r="AK188" s="437"/>
    </row>
    <row r="189" spans="3:37" ht="20" customHeight="1">
      <c r="C189" s="83">
        <v>177</v>
      </c>
      <c r="D189" s="541"/>
      <c r="E189" s="541"/>
      <c r="F189" s="541"/>
      <c r="G189" s="542"/>
      <c r="H189" s="541"/>
      <c r="I189" s="541"/>
      <c r="K189" s="287">
        <v>1</v>
      </c>
      <c r="AG189" s="430" t="str">
        <f>IF(AI189=1,SUM(AI$13:AI189),"")</f>
        <v/>
      </c>
      <c r="AH189" s="431" t="str">
        <f t="shared" si="9"/>
        <v/>
      </c>
      <c r="AI189" s="430" t="str">
        <f t="shared" si="10"/>
        <v/>
      </c>
      <c r="AJ189" s="437"/>
      <c r="AK189" s="437"/>
    </row>
    <row r="190" spans="3:37" ht="20" customHeight="1">
      <c r="C190" s="83">
        <v>178</v>
      </c>
      <c r="D190" s="541"/>
      <c r="E190" s="541"/>
      <c r="F190" s="541"/>
      <c r="G190" s="542"/>
      <c r="H190" s="541"/>
      <c r="I190" s="541"/>
      <c r="K190" s="287">
        <v>1</v>
      </c>
      <c r="AG190" s="430" t="str">
        <f>IF(AI190=1,SUM(AI$13:AI190),"")</f>
        <v/>
      </c>
      <c r="AH190" s="431" t="str">
        <f t="shared" si="9"/>
        <v/>
      </c>
      <c r="AI190" s="430" t="str">
        <f t="shared" si="10"/>
        <v/>
      </c>
      <c r="AJ190" s="437"/>
      <c r="AK190" s="437"/>
    </row>
    <row r="191" spans="3:37" ht="20" customHeight="1">
      <c r="C191" s="83">
        <v>179</v>
      </c>
      <c r="D191" s="541"/>
      <c r="E191" s="541"/>
      <c r="F191" s="541"/>
      <c r="G191" s="542"/>
      <c r="H191" s="541"/>
      <c r="I191" s="541"/>
      <c r="K191" s="287">
        <v>1</v>
      </c>
      <c r="AG191" s="430" t="str">
        <f>IF(AI191=1,SUM(AI$13:AI191),"")</f>
        <v/>
      </c>
      <c r="AH191" s="431" t="str">
        <f t="shared" si="9"/>
        <v/>
      </c>
      <c r="AI191" s="430" t="str">
        <f t="shared" si="10"/>
        <v/>
      </c>
      <c r="AJ191" s="437"/>
      <c r="AK191" s="437"/>
    </row>
    <row r="192" spans="3:37" ht="20" customHeight="1">
      <c r="C192" s="83">
        <v>180</v>
      </c>
      <c r="D192" s="541"/>
      <c r="E192" s="541"/>
      <c r="F192" s="541"/>
      <c r="G192" s="542"/>
      <c r="H192" s="541"/>
      <c r="I192" s="541"/>
      <c r="K192" s="287">
        <v>1</v>
      </c>
      <c r="AG192" s="430" t="str">
        <f>IF(AI192=1,SUM(AI$13:AI192),"")</f>
        <v/>
      </c>
      <c r="AH192" s="431" t="str">
        <f t="shared" si="9"/>
        <v/>
      </c>
      <c r="AI192" s="430" t="str">
        <f t="shared" si="10"/>
        <v/>
      </c>
      <c r="AJ192" s="437"/>
      <c r="AK192" s="437"/>
    </row>
    <row r="193" spans="3:37" ht="20" customHeight="1">
      <c r="C193" s="83">
        <v>181</v>
      </c>
      <c r="D193" s="541"/>
      <c r="E193" s="541"/>
      <c r="F193" s="541"/>
      <c r="G193" s="542"/>
      <c r="H193" s="541"/>
      <c r="I193" s="541"/>
      <c r="K193" s="287">
        <v>1</v>
      </c>
      <c r="AG193" s="430" t="str">
        <f>IF(AI193=1,SUM(AI$13:AI193),"")</f>
        <v/>
      </c>
      <c r="AH193" s="431" t="str">
        <f t="shared" si="9"/>
        <v/>
      </c>
      <c r="AI193" s="430" t="str">
        <f t="shared" si="10"/>
        <v/>
      </c>
      <c r="AJ193" s="437"/>
      <c r="AK193" s="437"/>
    </row>
    <row r="194" spans="3:37" ht="20" customHeight="1">
      <c r="C194" s="83">
        <v>182</v>
      </c>
      <c r="D194" s="541"/>
      <c r="E194" s="541"/>
      <c r="F194" s="541"/>
      <c r="G194" s="542"/>
      <c r="H194" s="541"/>
      <c r="I194" s="541"/>
      <c r="K194" s="287">
        <v>1</v>
      </c>
      <c r="AG194" s="430" t="str">
        <f>IF(AI194=1,SUM(AI$13:AI194),"")</f>
        <v/>
      </c>
      <c r="AH194" s="431" t="str">
        <f t="shared" si="9"/>
        <v/>
      </c>
      <c r="AI194" s="430" t="str">
        <f t="shared" si="10"/>
        <v/>
      </c>
      <c r="AJ194" s="437"/>
      <c r="AK194" s="437"/>
    </row>
    <row r="195" spans="3:37" ht="20" customHeight="1">
      <c r="C195" s="83">
        <v>183</v>
      </c>
      <c r="D195" s="541"/>
      <c r="E195" s="541"/>
      <c r="F195" s="541"/>
      <c r="G195" s="542"/>
      <c r="H195" s="541"/>
      <c r="I195" s="541"/>
      <c r="K195" s="287">
        <v>1</v>
      </c>
      <c r="AG195" s="430" t="str">
        <f>IF(AI195=1,SUM(AI$13:AI195),"")</f>
        <v/>
      </c>
      <c r="AH195" s="431" t="str">
        <f t="shared" si="9"/>
        <v/>
      </c>
      <c r="AI195" s="430" t="str">
        <f t="shared" si="10"/>
        <v/>
      </c>
      <c r="AJ195" s="437"/>
      <c r="AK195" s="437"/>
    </row>
    <row r="196" spans="3:37" ht="20" customHeight="1">
      <c r="C196" s="83">
        <v>184</v>
      </c>
      <c r="D196" s="541"/>
      <c r="E196" s="541"/>
      <c r="F196" s="541"/>
      <c r="G196" s="542"/>
      <c r="H196" s="541"/>
      <c r="I196" s="541"/>
      <c r="K196" s="287">
        <v>1</v>
      </c>
      <c r="AG196" s="430" t="str">
        <f>IF(AI196=1,SUM(AI$13:AI196),"")</f>
        <v/>
      </c>
      <c r="AH196" s="431" t="str">
        <f t="shared" si="9"/>
        <v/>
      </c>
      <c r="AI196" s="430" t="str">
        <f t="shared" si="10"/>
        <v/>
      </c>
      <c r="AJ196" s="437"/>
      <c r="AK196" s="437"/>
    </row>
    <row r="197" spans="3:37" ht="20" customHeight="1">
      <c r="C197" s="83">
        <v>185</v>
      </c>
      <c r="D197" s="541"/>
      <c r="E197" s="541"/>
      <c r="F197" s="541"/>
      <c r="G197" s="542"/>
      <c r="H197" s="541"/>
      <c r="I197" s="541"/>
      <c r="K197" s="287">
        <v>1</v>
      </c>
      <c r="AG197" s="430" t="str">
        <f>IF(AI197=1,SUM(AI$13:AI197),"")</f>
        <v/>
      </c>
      <c r="AH197" s="431" t="str">
        <f t="shared" si="9"/>
        <v/>
      </c>
      <c r="AI197" s="430" t="str">
        <f t="shared" si="10"/>
        <v/>
      </c>
      <c r="AJ197" s="437"/>
      <c r="AK197" s="437"/>
    </row>
    <row r="198" spans="3:37" ht="20" customHeight="1">
      <c r="C198" s="83">
        <v>186</v>
      </c>
      <c r="D198" s="541"/>
      <c r="E198" s="541"/>
      <c r="F198" s="541"/>
      <c r="G198" s="542"/>
      <c r="H198" s="541"/>
      <c r="I198" s="541"/>
      <c r="K198" s="287">
        <v>1</v>
      </c>
      <c r="AG198" s="430" t="str">
        <f>IF(AI198=1,SUM(AI$13:AI198),"")</f>
        <v/>
      </c>
      <c r="AH198" s="431" t="str">
        <f t="shared" si="9"/>
        <v/>
      </c>
      <c r="AI198" s="430" t="str">
        <f t="shared" si="10"/>
        <v/>
      </c>
      <c r="AJ198" s="437"/>
      <c r="AK198" s="437"/>
    </row>
    <row r="199" spans="3:37" ht="20" customHeight="1">
      <c r="C199" s="83">
        <v>187</v>
      </c>
      <c r="D199" s="541"/>
      <c r="E199" s="541"/>
      <c r="F199" s="541"/>
      <c r="G199" s="542"/>
      <c r="H199" s="541"/>
      <c r="I199" s="541"/>
      <c r="K199" s="287">
        <v>1</v>
      </c>
      <c r="AG199" s="430" t="str">
        <f>IF(AI199=1,SUM(AI$13:AI199),"")</f>
        <v/>
      </c>
      <c r="AH199" s="431" t="str">
        <f t="shared" si="9"/>
        <v/>
      </c>
      <c r="AI199" s="430" t="str">
        <f t="shared" si="10"/>
        <v/>
      </c>
      <c r="AJ199" s="437"/>
      <c r="AK199" s="437"/>
    </row>
    <row r="200" spans="3:37" ht="20" customHeight="1">
      <c r="C200" s="83">
        <v>188</v>
      </c>
      <c r="D200" s="541"/>
      <c r="E200" s="541"/>
      <c r="F200" s="541"/>
      <c r="G200" s="542"/>
      <c r="H200" s="541"/>
      <c r="I200" s="541"/>
      <c r="K200" s="287">
        <v>1</v>
      </c>
      <c r="AG200" s="430" t="str">
        <f>IF(AI200=1,SUM(AI$13:AI200),"")</f>
        <v/>
      </c>
      <c r="AH200" s="431" t="str">
        <f t="shared" si="9"/>
        <v/>
      </c>
      <c r="AI200" s="430" t="str">
        <f t="shared" si="10"/>
        <v/>
      </c>
      <c r="AJ200" s="437"/>
      <c r="AK200" s="437"/>
    </row>
    <row r="201" spans="3:37" ht="20" customHeight="1">
      <c r="C201" s="83">
        <v>189</v>
      </c>
      <c r="D201" s="541"/>
      <c r="E201" s="541"/>
      <c r="F201" s="541"/>
      <c r="G201" s="542"/>
      <c r="H201" s="541"/>
      <c r="I201" s="541"/>
      <c r="K201" s="287">
        <v>1</v>
      </c>
      <c r="AG201" s="430" t="str">
        <f>IF(AI201=1,SUM(AI$13:AI201),"")</f>
        <v/>
      </c>
      <c r="AH201" s="431" t="str">
        <f t="shared" si="9"/>
        <v/>
      </c>
      <c r="AI201" s="430" t="str">
        <f t="shared" si="10"/>
        <v/>
      </c>
      <c r="AJ201" s="437"/>
      <c r="AK201" s="437"/>
    </row>
    <row r="202" spans="3:37" ht="20" customHeight="1">
      <c r="C202" s="83">
        <v>190</v>
      </c>
      <c r="D202" s="541"/>
      <c r="E202" s="541"/>
      <c r="F202" s="541"/>
      <c r="G202" s="542"/>
      <c r="H202" s="541"/>
      <c r="I202" s="541"/>
      <c r="K202" s="287">
        <v>1</v>
      </c>
      <c r="AG202" s="430" t="str">
        <f>IF(AI202=1,SUM(AI$13:AI202),"")</f>
        <v/>
      </c>
      <c r="AH202" s="431" t="str">
        <f t="shared" si="9"/>
        <v/>
      </c>
      <c r="AI202" s="430" t="str">
        <f t="shared" si="10"/>
        <v/>
      </c>
      <c r="AJ202" s="437"/>
      <c r="AK202" s="437"/>
    </row>
    <row r="203" spans="3:37" ht="20" customHeight="1">
      <c r="C203" s="83">
        <v>191</v>
      </c>
      <c r="D203" s="541"/>
      <c r="E203" s="541"/>
      <c r="F203" s="541"/>
      <c r="G203" s="542"/>
      <c r="H203" s="541"/>
      <c r="I203" s="541"/>
      <c r="K203" s="287">
        <v>1</v>
      </c>
      <c r="AG203" s="430" t="str">
        <f>IF(AI203=1,SUM(AI$13:AI203),"")</f>
        <v/>
      </c>
      <c r="AH203" s="431" t="str">
        <f t="shared" si="9"/>
        <v/>
      </c>
      <c r="AI203" s="430" t="str">
        <f t="shared" si="10"/>
        <v/>
      </c>
      <c r="AJ203" s="437"/>
      <c r="AK203" s="437"/>
    </row>
    <row r="204" spans="3:37" ht="20" customHeight="1">
      <c r="C204" s="83">
        <v>192</v>
      </c>
      <c r="D204" s="541"/>
      <c r="E204" s="541"/>
      <c r="F204" s="541"/>
      <c r="G204" s="542"/>
      <c r="H204" s="541"/>
      <c r="I204" s="541"/>
      <c r="K204" s="287">
        <v>1</v>
      </c>
      <c r="AG204" s="430" t="str">
        <f>IF(AI204=1,SUM(AI$13:AI204),"")</f>
        <v/>
      </c>
      <c r="AH204" s="431" t="str">
        <f t="shared" si="9"/>
        <v/>
      </c>
      <c r="AI204" s="430" t="str">
        <f t="shared" si="10"/>
        <v/>
      </c>
      <c r="AJ204" s="437"/>
      <c r="AK204" s="437"/>
    </row>
    <row r="205" spans="3:37" ht="20" customHeight="1">
      <c r="C205" s="83">
        <v>193</v>
      </c>
      <c r="D205" s="541"/>
      <c r="E205" s="541"/>
      <c r="F205" s="541"/>
      <c r="G205" s="542"/>
      <c r="H205" s="541"/>
      <c r="I205" s="541"/>
      <c r="K205" s="287">
        <v>1</v>
      </c>
      <c r="AG205" s="430" t="str">
        <f>IF(AI205=1,SUM(AI$13:AI205),"")</f>
        <v/>
      </c>
      <c r="AH205" s="431" t="str">
        <f t="shared" si="9"/>
        <v/>
      </c>
      <c r="AI205" s="430" t="str">
        <f t="shared" si="10"/>
        <v/>
      </c>
      <c r="AJ205" s="437"/>
      <c r="AK205" s="437"/>
    </row>
    <row r="206" spans="3:37" ht="20" customHeight="1">
      <c r="C206" s="83">
        <v>194</v>
      </c>
      <c r="D206" s="541"/>
      <c r="E206" s="541"/>
      <c r="F206" s="541"/>
      <c r="G206" s="542"/>
      <c r="H206" s="541"/>
      <c r="I206" s="541"/>
      <c r="K206" s="287">
        <v>1</v>
      </c>
      <c r="AG206" s="430" t="str">
        <f>IF(AI206=1,SUM(AI$13:AI206),"")</f>
        <v/>
      </c>
      <c r="AH206" s="431" t="str">
        <f t="shared" ref="AH206:AH269" si="11">IF(I206="","",I206&amp;"; ")</f>
        <v/>
      </c>
      <c r="AI206" s="430" t="str">
        <f t="shared" ref="AI206:AI269" si="12">IF(AH206="","",1)</f>
        <v/>
      </c>
      <c r="AJ206" s="437"/>
      <c r="AK206" s="437"/>
    </row>
    <row r="207" spans="3:37" ht="20" customHeight="1">
      <c r="C207" s="83">
        <v>195</v>
      </c>
      <c r="D207" s="541"/>
      <c r="E207" s="541"/>
      <c r="F207" s="541"/>
      <c r="G207" s="542"/>
      <c r="H207" s="541"/>
      <c r="I207" s="541"/>
      <c r="K207" s="287">
        <v>1</v>
      </c>
      <c r="AG207" s="430" t="str">
        <f>IF(AI207=1,SUM(AI$13:AI207),"")</f>
        <v/>
      </c>
      <c r="AH207" s="431" t="str">
        <f t="shared" si="11"/>
        <v/>
      </c>
      <c r="AI207" s="430" t="str">
        <f t="shared" si="12"/>
        <v/>
      </c>
      <c r="AJ207" s="437"/>
      <c r="AK207" s="437"/>
    </row>
    <row r="208" spans="3:37" ht="20" customHeight="1">
      <c r="C208" s="83">
        <v>196</v>
      </c>
      <c r="D208" s="541"/>
      <c r="E208" s="541"/>
      <c r="F208" s="541"/>
      <c r="G208" s="542"/>
      <c r="H208" s="541"/>
      <c r="I208" s="541"/>
      <c r="K208" s="287">
        <v>1</v>
      </c>
      <c r="AG208" s="430" t="str">
        <f>IF(AI208=1,SUM(AI$13:AI208),"")</f>
        <v/>
      </c>
      <c r="AH208" s="431" t="str">
        <f t="shared" si="11"/>
        <v/>
      </c>
      <c r="AI208" s="430" t="str">
        <f t="shared" si="12"/>
        <v/>
      </c>
      <c r="AJ208" s="437"/>
      <c r="AK208" s="437"/>
    </row>
    <row r="209" spans="3:37" ht="20" customHeight="1">
      <c r="C209" s="83">
        <v>197</v>
      </c>
      <c r="D209" s="541"/>
      <c r="E209" s="541"/>
      <c r="F209" s="541"/>
      <c r="G209" s="542"/>
      <c r="H209" s="541"/>
      <c r="I209" s="541"/>
      <c r="K209" s="287">
        <v>1</v>
      </c>
      <c r="AG209" s="430" t="str">
        <f>IF(AI209=1,SUM(AI$13:AI209),"")</f>
        <v/>
      </c>
      <c r="AH209" s="431" t="str">
        <f t="shared" si="11"/>
        <v/>
      </c>
      <c r="AI209" s="430" t="str">
        <f t="shared" si="12"/>
        <v/>
      </c>
      <c r="AJ209" s="437"/>
      <c r="AK209" s="437"/>
    </row>
    <row r="210" spans="3:37" ht="20" customHeight="1">
      <c r="C210" s="83">
        <v>198</v>
      </c>
      <c r="D210" s="541"/>
      <c r="E210" s="541"/>
      <c r="F210" s="541"/>
      <c r="G210" s="542"/>
      <c r="H210" s="541"/>
      <c r="I210" s="541"/>
      <c r="K210" s="287">
        <v>1</v>
      </c>
      <c r="AG210" s="430" t="str">
        <f>IF(AI210=1,SUM(AI$13:AI210),"")</f>
        <v/>
      </c>
      <c r="AH210" s="431" t="str">
        <f t="shared" si="11"/>
        <v/>
      </c>
      <c r="AI210" s="430" t="str">
        <f t="shared" si="12"/>
        <v/>
      </c>
      <c r="AJ210" s="437"/>
      <c r="AK210" s="437"/>
    </row>
    <row r="211" spans="3:37" ht="20" customHeight="1">
      <c r="C211" s="83">
        <v>199</v>
      </c>
      <c r="D211" s="541"/>
      <c r="E211" s="541"/>
      <c r="F211" s="541"/>
      <c r="G211" s="542"/>
      <c r="H211" s="541"/>
      <c r="I211" s="541"/>
      <c r="K211" s="287">
        <v>1</v>
      </c>
      <c r="AG211" s="430" t="str">
        <f>IF(AI211=1,SUM(AI$13:AI211),"")</f>
        <v/>
      </c>
      <c r="AH211" s="431" t="str">
        <f t="shared" si="11"/>
        <v/>
      </c>
      <c r="AI211" s="430" t="str">
        <f t="shared" si="12"/>
        <v/>
      </c>
      <c r="AJ211" s="437"/>
      <c r="AK211" s="437"/>
    </row>
    <row r="212" spans="3:37" ht="20" customHeight="1">
      <c r="C212" s="83">
        <v>200</v>
      </c>
      <c r="D212" s="541"/>
      <c r="E212" s="541"/>
      <c r="F212" s="541"/>
      <c r="G212" s="542"/>
      <c r="H212" s="541"/>
      <c r="I212" s="541"/>
      <c r="K212" s="287">
        <v>1</v>
      </c>
      <c r="AG212" s="430" t="str">
        <f>IF(AI212=1,SUM(AI$13:AI212),"")</f>
        <v/>
      </c>
      <c r="AH212" s="431" t="str">
        <f t="shared" si="11"/>
        <v/>
      </c>
      <c r="AI212" s="430" t="str">
        <f t="shared" si="12"/>
        <v/>
      </c>
      <c r="AJ212" s="437"/>
      <c r="AK212" s="437"/>
    </row>
    <row r="213" spans="3:37" ht="20" customHeight="1">
      <c r="C213" s="83">
        <v>201</v>
      </c>
      <c r="D213" s="541"/>
      <c r="E213" s="541"/>
      <c r="F213" s="541"/>
      <c r="G213" s="542"/>
      <c r="H213" s="541"/>
      <c r="I213" s="541"/>
      <c r="K213" s="287">
        <v>1</v>
      </c>
      <c r="AG213" s="430" t="str">
        <f>IF(AI213=1,SUM(AI$13:AI213),"")</f>
        <v/>
      </c>
      <c r="AH213" s="431" t="str">
        <f t="shared" si="11"/>
        <v/>
      </c>
      <c r="AI213" s="430" t="str">
        <f t="shared" si="12"/>
        <v/>
      </c>
    </row>
    <row r="214" spans="3:37" ht="20" customHeight="1">
      <c r="C214" s="83">
        <v>202</v>
      </c>
      <c r="D214" s="541"/>
      <c r="E214" s="541"/>
      <c r="F214" s="541"/>
      <c r="G214" s="542"/>
      <c r="H214" s="541"/>
      <c r="I214" s="541"/>
      <c r="K214" s="287">
        <v>1</v>
      </c>
      <c r="AG214" s="430" t="str">
        <f>IF(AI214=1,SUM(AI$13:AI214),"")</f>
        <v/>
      </c>
      <c r="AH214" s="431" t="str">
        <f t="shared" si="11"/>
        <v/>
      </c>
      <c r="AI214" s="430" t="str">
        <f t="shared" si="12"/>
        <v/>
      </c>
    </row>
    <row r="215" spans="3:37" ht="20" customHeight="1">
      <c r="C215" s="83">
        <v>203</v>
      </c>
      <c r="D215" s="541"/>
      <c r="E215" s="541"/>
      <c r="F215" s="541"/>
      <c r="G215" s="542"/>
      <c r="H215" s="541"/>
      <c r="I215" s="541"/>
      <c r="K215" s="287">
        <v>1</v>
      </c>
      <c r="AG215" s="430" t="str">
        <f>IF(AI215=1,SUM(AI$13:AI215),"")</f>
        <v/>
      </c>
      <c r="AH215" s="431" t="str">
        <f t="shared" si="11"/>
        <v/>
      </c>
      <c r="AI215" s="430" t="str">
        <f t="shared" si="12"/>
        <v/>
      </c>
    </row>
    <row r="216" spans="3:37" ht="20" customHeight="1">
      <c r="C216" s="83">
        <v>204</v>
      </c>
      <c r="D216" s="541"/>
      <c r="E216" s="541"/>
      <c r="F216" s="541"/>
      <c r="G216" s="542"/>
      <c r="H216" s="541"/>
      <c r="I216" s="541"/>
      <c r="K216" s="287">
        <v>1</v>
      </c>
      <c r="AG216" s="430" t="str">
        <f>IF(AI216=1,SUM(AI$13:AI216),"")</f>
        <v/>
      </c>
      <c r="AH216" s="431" t="str">
        <f t="shared" si="11"/>
        <v/>
      </c>
      <c r="AI216" s="430" t="str">
        <f t="shared" si="12"/>
        <v/>
      </c>
    </row>
    <row r="217" spans="3:37" ht="20" customHeight="1">
      <c r="C217" s="83">
        <v>205</v>
      </c>
      <c r="D217" s="541"/>
      <c r="E217" s="541"/>
      <c r="F217" s="541"/>
      <c r="G217" s="542"/>
      <c r="H217" s="541"/>
      <c r="I217" s="541"/>
      <c r="K217" s="287">
        <v>1</v>
      </c>
      <c r="AG217" s="430" t="str">
        <f>IF(AI217=1,SUM(AI$13:AI217),"")</f>
        <v/>
      </c>
      <c r="AH217" s="431" t="str">
        <f t="shared" si="11"/>
        <v/>
      </c>
      <c r="AI217" s="430" t="str">
        <f t="shared" si="12"/>
        <v/>
      </c>
    </row>
    <row r="218" spans="3:37" ht="20" customHeight="1">
      <c r="C218" s="83">
        <v>206</v>
      </c>
      <c r="D218" s="541"/>
      <c r="E218" s="541"/>
      <c r="F218" s="541"/>
      <c r="G218" s="542"/>
      <c r="H218" s="541"/>
      <c r="I218" s="541"/>
      <c r="K218" s="287">
        <v>1</v>
      </c>
      <c r="AG218" s="430" t="str">
        <f>IF(AI218=1,SUM(AI$13:AI218),"")</f>
        <v/>
      </c>
      <c r="AH218" s="431" t="str">
        <f t="shared" si="11"/>
        <v/>
      </c>
      <c r="AI218" s="430" t="str">
        <f t="shared" si="12"/>
        <v/>
      </c>
    </row>
    <row r="219" spans="3:37" ht="20" customHeight="1">
      <c r="C219" s="83">
        <v>207</v>
      </c>
      <c r="D219" s="541"/>
      <c r="E219" s="541"/>
      <c r="F219" s="541"/>
      <c r="G219" s="542"/>
      <c r="H219" s="541"/>
      <c r="I219" s="541"/>
      <c r="K219" s="287">
        <v>1</v>
      </c>
      <c r="AG219" s="430" t="str">
        <f>IF(AI219=1,SUM(AI$13:AI219),"")</f>
        <v/>
      </c>
      <c r="AH219" s="431" t="str">
        <f t="shared" si="11"/>
        <v/>
      </c>
      <c r="AI219" s="430" t="str">
        <f t="shared" si="12"/>
        <v/>
      </c>
    </row>
    <row r="220" spans="3:37" ht="20" customHeight="1">
      <c r="C220" s="83">
        <v>208</v>
      </c>
      <c r="D220" s="541"/>
      <c r="E220" s="541"/>
      <c r="F220" s="541"/>
      <c r="G220" s="542"/>
      <c r="H220" s="541"/>
      <c r="I220" s="541"/>
      <c r="K220" s="287">
        <v>1</v>
      </c>
      <c r="AG220" s="430" t="str">
        <f>IF(AI220=1,SUM(AI$13:AI220),"")</f>
        <v/>
      </c>
      <c r="AH220" s="431" t="str">
        <f t="shared" si="11"/>
        <v/>
      </c>
      <c r="AI220" s="430" t="str">
        <f t="shared" si="12"/>
        <v/>
      </c>
    </row>
    <row r="221" spans="3:37" ht="20" customHeight="1">
      <c r="C221" s="83">
        <v>209</v>
      </c>
      <c r="D221" s="541"/>
      <c r="E221" s="541"/>
      <c r="F221" s="541"/>
      <c r="G221" s="542"/>
      <c r="H221" s="541"/>
      <c r="I221" s="541"/>
      <c r="K221" s="287">
        <v>1</v>
      </c>
      <c r="AG221" s="430" t="str">
        <f>IF(AI221=1,SUM(AI$13:AI221),"")</f>
        <v/>
      </c>
      <c r="AH221" s="431" t="str">
        <f t="shared" si="11"/>
        <v/>
      </c>
      <c r="AI221" s="430" t="str">
        <f t="shared" si="12"/>
        <v/>
      </c>
    </row>
    <row r="222" spans="3:37" ht="20" customHeight="1">
      <c r="C222" s="83">
        <v>210</v>
      </c>
      <c r="D222" s="541"/>
      <c r="E222" s="541"/>
      <c r="F222" s="541"/>
      <c r="G222" s="542"/>
      <c r="H222" s="541"/>
      <c r="I222" s="541"/>
      <c r="K222" s="287">
        <v>1</v>
      </c>
      <c r="AG222" s="430" t="str">
        <f>IF(AI222=1,SUM(AI$13:AI222),"")</f>
        <v/>
      </c>
      <c r="AH222" s="431" t="str">
        <f t="shared" si="11"/>
        <v/>
      </c>
      <c r="AI222" s="430" t="str">
        <f t="shared" si="12"/>
        <v/>
      </c>
    </row>
    <row r="223" spans="3:37" ht="20" customHeight="1">
      <c r="C223" s="83">
        <v>211</v>
      </c>
      <c r="D223" s="541"/>
      <c r="E223" s="541"/>
      <c r="F223" s="541"/>
      <c r="G223" s="542"/>
      <c r="H223" s="541"/>
      <c r="I223" s="541"/>
      <c r="K223" s="287">
        <v>1</v>
      </c>
      <c r="AG223" s="430" t="str">
        <f>IF(AI223=1,SUM(AI$13:AI223),"")</f>
        <v/>
      </c>
      <c r="AH223" s="431" t="str">
        <f t="shared" si="11"/>
        <v/>
      </c>
      <c r="AI223" s="430" t="str">
        <f t="shared" si="12"/>
        <v/>
      </c>
    </row>
    <row r="224" spans="3:37" ht="20" customHeight="1">
      <c r="C224" s="83">
        <v>212</v>
      </c>
      <c r="D224" s="541"/>
      <c r="E224" s="541"/>
      <c r="F224" s="541"/>
      <c r="G224" s="542"/>
      <c r="H224" s="541"/>
      <c r="I224" s="541"/>
      <c r="K224" s="287">
        <v>1</v>
      </c>
      <c r="AG224" s="430" t="str">
        <f>IF(AI224=1,SUM(AI$13:AI224),"")</f>
        <v/>
      </c>
      <c r="AH224" s="431" t="str">
        <f t="shared" si="11"/>
        <v/>
      </c>
      <c r="AI224" s="430" t="str">
        <f t="shared" si="12"/>
        <v/>
      </c>
    </row>
    <row r="225" spans="3:35" ht="20" customHeight="1">
      <c r="C225" s="83">
        <v>213</v>
      </c>
      <c r="D225" s="541"/>
      <c r="E225" s="541"/>
      <c r="F225" s="541"/>
      <c r="G225" s="542"/>
      <c r="H225" s="541"/>
      <c r="I225" s="541"/>
      <c r="K225" s="287">
        <v>1</v>
      </c>
      <c r="AG225" s="430" t="str">
        <f>IF(AI225=1,SUM(AI$13:AI225),"")</f>
        <v/>
      </c>
      <c r="AH225" s="431" t="str">
        <f t="shared" si="11"/>
        <v/>
      </c>
      <c r="AI225" s="430" t="str">
        <f t="shared" si="12"/>
        <v/>
      </c>
    </row>
    <row r="226" spans="3:35" ht="20" customHeight="1">
      <c r="C226" s="83">
        <v>214</v>
      </c>
      <c r="D226" s="541"/>
      <c r="E226" s="541"/>
      <c r="F226" s="541"/>
      <c r="G226" s="542"/>
      <c r="H226" s="541"/>
      <c r="I226" s="541"/>
      <c r="K226" s="287">
        <v>1</v>
      </c>
      <c r="AG226" s="430" t="str">
        <f>IF(AI226=1,SUM(AI$13:AI226),"")</f>
        <v/>
      </c>
      <c r="AH226" s="431" t="str">
        <f t="shared" si="11"/>
        <v/>
      </c>
      <c r="AI226" s="430" t="str">
        <f t="shared" si="12"/>
        <v/>
      </c>
    </row>
    <row r="227" spans="3:35" ht="20" customHeight="1">
      <c r="C227" s="83">
        <v>215</v>
      </c>
      <c r="D227" s="541"/>
      <c r="E227" s="541"/>
      <c r="F227" s="541"/>
      <c r="G227" s="542"/>
      <c r="H227" s="541"/>
      <c r="I227" s="541"/>
      <c r="K227" s="287">
        <v>1</v>
      </c>
      <c r="AG227" s="430" t="str">
        <f>IF(AI227=1,SUM(AI$13:AI227),"")</f>
        <v/>
      </c>
      <c r="AH227" s="431" t="str">
        <f t="shared" si="11"/>
        <v/>
      </c>
      <c r="AI227" s="430" t="str">
        <f t="shared" si="12"/>
        <v/>
      </c>
    </row>
    <row r="228" spans="3:35" ht="20" customHeight="1">
      <c r="C228" s="83">
        <v>216</v>
      </c>
      <c r="D228" s="541"/>
      <c r="E228" s="541"/>
      <c r="F228" s="541"/>
      <c r="G228" s="542"/>
      <c r="H228" s="541"/>
      <c r="I228" s="541"/>
      <c r="K228" s="287">
        <v>1</v>
      </c>
      <c r="AG228" s="430" t="str">
        <f>IF(AI228=1,SUM(AI$13:AI228),"")</f>
        <v/>
      </c>
      <c r="AH228" s="431" t="str">
        <f t="shared" si="11"/>
        <v/>
      </c>
      <c r="AI228" s="430" t="str">
        <f t="shared" si="12"/>
        <v/>
      </c>
    </row>
    <row r="229" spans="3:35" ht="20" customHeight="1">
      <c r="C229" s="83">
        <v>217</v>
      </c>
      <c r="D229" s="541"/>
      <c r="E229" s="541"/>
      <c r="F229" s="541"/>
      <c r="G229" s="542"/>
      <c r="H229" s="541"/>
      <c r="I229" s="541"/>
      <c r="K229" s="287">
        <v>1</v>
      </c>
      <c r="AG229" s="430" t="str">
        <f>IF(AI229=1,SUM(AI$13:AI229),"")</f>
        <v/>
      </c>
      <c r="AH229" s="431" t="str">
        <f t="shared" si="11"/>
        <v/>
      </c>
      <c r="AI229" s="430" t="str">
        <f t="shared" si="12"/>
        <v/>
      </c>
    </row>
    <row r="230" spans="3:35" ht="20" customHeight="1">
      <c r="C230" s="83">
        <v>218</v>
      </c>
      <c r="D230" s="541"/>
      <c r="E230" s="541"/>
      <c r="F230" s="541"/>
      <c r="G230" s="542"/>
      <c r="H230" s="541"/>
      <c r="I230" s="541"/>
      <c r="K230" s="287">
        <v>1</v>
      </c>
      <c r="AG230" s="430" t="str">
        <f>IF(AI230=1,SUM(AI$13:AI230),"")</f>
        <v/>
      </c>
      <c r="AH230" s="431" t="str">
        <f t="shared" si="11"/>
        <v/>
      </c>
      <c r="AI230" s="430" t="str">
        <f t="shared" si="12"/>
        <v/>
      </c>
    </row>
    <row r="231" spans="3:35" ht="20" customHeight="1">
      <c r="C231" s="83">
        <v>219</v>
      </c>
      <c r="D231" s="541"/>
      <c r="E231" s="541"/>
      <c r="F231" s="541"/>
      <c r="G231" s="542"/>
      <c r="H231" s="541"/>
      <c r="I231" s="541"/>
      <c r="K231" s="287">
        <v>1</v>
      </c>
      <c r="AG231" s="430" t="str">
        <f>IF(AI231=1,SUM(AI$13:AI231),"")</f>
        <v/>
      </c>
      <c r="AH231" s="431" t="str">
        <f t="shared" si="11"/>
        <v/>
      </c>
      <c r="AI231" s="430" t="str">
        <f t="shared" si="12"/>
        <v/>
      </c>
    </row>
    <row r="232" spans="3:35" ht="20" customHeight="1">
      <c r="C232" s="83">
        <v>220</v>
      </c>
      <c r="D232" s="541"/>
      <c r="E232" s="541"/>
      <c r="F232" s="541"/>
      <c r="G232" s="542"/>
      <c r="H232" s="541"/>
      <c r="I232" s="541"/>
      <c r="K232" s="287">
        <v>1</v>
      </c>
      <c r="AG232" s="430" t="str">
        <f>IF(AI232=1,SUM(AI$13:AI232),"")</f>
        <v/>
      </c>
      <c r="AH232" s="431" t="str">
        <f t="shared" si="11"/>
        <v/>
      </c>
      <c r="AI232" s="430" t="str">
        <f t="shared" si="12"/>
        <v/>
      </c>
    </row>
    <row r="233" spans="3:35" ht="20" customHeight="1">
      <c r="C233" s="83">
        <v>221</v>
      </c>
      <c r="D233" s="541"/>
      <c r="E233" s="541"/>
      <c r="F233" s="541"/>
      <c r="G233" s="542"/>
      <c r="H233" s="541"/>
      <c r="I233" s="541"/>
      <c r="K233" s="287">
        <v>1</v>
      </c>
      <c r="AG233" s="430" t="str">
        <f>IF(AI233=1,SUM(AI$13:AI233),"")</f>
        <v/>
      </c>
      <c r="AH233" s="431" t="str">
        <f t="shared" si="11"/>
        <v/>
      </c>
      <c r="AI233" s="430" t="str">
        <f t="shared" si="12"/>
        <v/>
      </c>
    </row>
    <row r="234" spans="3:35" ht="20" customHeight="1">
      <c r="C234" s="83">
        <v>222</v>
      </c>
      <c r="D234" s="541"/>
      <c r="E234" s="541"/>
      <c r="F234" s="541"/>
      <c r="G234" s="542"/>
      <c r="H234" s="541"/>
      <c r="I234" s="541"/>
      <c r="K234" s="287">
        <v>1</v>
      </c>
      <c r="AG234" s="430" t="str">
        <f>IF(AI234=1,SUM(AI$13:AI234),"")</f>
        <v/>
      </c>
      <c r="AH234" s="431" t="str">
        <f t="shared" si="11"/>
        <v/>
      </c>
      <c r="AI234" s="430" t="str">
        <f t="shared" si="12"/>
        <v/>
      </c>
    </row>
    <row r="235" spans="3:35" ht="20" customHeight="1">
      <c r="C235" s="83">
        <v>223</v>
      </c>
      <c r="D235" s="541"/>
      <c r="E235" s="541"/>
      <c r="F235" s="541"/>
      <c r="G235" s="542"/>
      <c r="H235" s="541"/>
      <c r="I235" s="541"/>
      <c r="K235" s="287">
        <v>1</v>
      </c>
      <c r="AG235" s="430" t="str">
        <f>IF(AI235=1,SUM(AI$13:AI235),"")</f>
        <v/>
      </c>
      <c r="AH235" s="431" t="str">
        <f t="shared" si="11"/>
        <v/>
      </c>
      <c r="AI235" s="430" t="str">
        <f t="shared" si="12"/>
        <v/>
      </c>
    </row>
    <row r="236" spans="3:35" ht="20" customHeight="1">
      <c r="C236" s="83">
        <v>224</v>
      </c>
      <c r="D236" s="541"/>
      <c r="E236" s="541"/>
      <c r="F236" s="541"/>
      <c r="G236" s="542"/>
      <c r="H236" s="541"/>
      <c r="I236" s="541"/>
      <c r="K236" s="287">
        <v>1</v>
      </c>
      <c r="AG236" s="430" t="str">
        <f>IF(AI236=1,SUM(AI$13:AI236),"")</f>
        <v/>
      </c>
      <c r="AH236" s="431" t="str">
        <f t="shared" si="11"/>
        <v/>
      </c>
      <c r="AI236" s="430" t="str">
        <f t="shared" si="12"/>
        <v/>
      </c>
    </row>
    <row r="237" spans="3:35" ht="20" customHeight="1">
      <c r="C237" s="83">
        <v>225</v>
      </c>
      <c r="D237" s="541"/>
      <c r="E237" s="541"/>
      <c r="F237" s="541"/>
      <c r="G237" s="542"/>
      <c r="H237" s="541"/>
      <c r="I237" s="541"/>
      <c r="K237" s="287">
        <v>1</v>
      </c>
      <c r="AG237" s="430" t="str">
        <f>IF(AI237=1,SUM(AI$13:AI237),"")</f>
        <v/>
      </c>
      <c r="AH237" s="431" t="str">
        <f t="shared" si="11"/>
        <v/>
      </c>
      <c r="AI237" s="430" t="str">
        <f t="shared" si="12"/>
        <v/>
      </c>
    </row>
    <row r="238" spans="3:35" ht="20" customHeight="1">
      <c r="C238" s="83">
        <v>226</v>
      </c>
      <c r="D238" s="541"/>
      <c r="E238" s="541"/>
      <c r="F238" s="541"/>
      <c r="G238" s="542"/>
      <c r="H238" s="541"/>
      <c r="I238" s="541"/>
      <c r="K238" s="287">
        <v>1</v>
      </c>
      <c r="AG238" s="430" t="str">
        <f>IF(AI238=1,SUM(AI$13:AI238),"")</f>
        <v/>
      </c>
      <c r="AH238" s="431" t="str">
        <f t="shared" si="11"/>
        <v/>
      </c>
      <c r="AI238" s="430" t="str">
        <f t="shared" si="12"/>
        <v/>
      </c>
    </row>
    <row r="239" spans="3:35" ht="20" customHeight="1">
      <c r="C239" s="83">
        <v>227</v>
      </c>
      <c r="D239" s="541"/>
      <c r="E239" s="541"/>
      <c r="F239" s="541"/>
      <c r="G239" s="542"/>
      <c r="H239" s="541"/>
      <c r="I239" s="541"/>
      <c r="K239" s="287">
        <v>1</v>
      </c>
      <c r="AG239" s="430" t="str">
        <f>IF(AI239=1,SUM(AI$13:AI239),"")</f>
        <v/>
      </c>
      <c r="AH239" s="431" t="str">
        <f t="shared" si="11"/>
        <v/>
      </c>
      <c r="AI239" s="430" t="str">
        <f t="shared" si="12"/>
        <v/>
      </c>
    </row>
    <row r="240" spans="3:35" ht="20" customHeight="1">
      <c r="C240" s="83">
        <v>228</v>
      </c>
      <c r="D240" s="541"/>
      <c r="E240" s="541"/>
      <c r="F240" s="541"/>
      <c r="G240" s="542"/>
      <c r="H240" s="541"/>
      <c r="I240" s="541"/>
      <c r="K240" s="287">
        <v>1</v>
      </c>
      <c r="AG240" s="430" t="str">
        <f>IF(AI240=1,SUM(AI$13:AI240),"")</f>
        <v/>
      </c>
      <c r="AH240" s="431" t="str">
        <f t="shared" si="11"/>
        <v/>
      </c>
      <c r="AI240" s="430" t="str">
        <f t="shared" si="12"/>
        <v/>
      </c>
    </row>
    <row r="241" spans="3:35" ht="20" customHeight="1">
      <c r="C241" s="83">
        <v>229</v>
      </c>
      <c r="D241" s="541"/>
      <c r="E241" s="541"/>
      <c r="F241" s="541"/>
      <c r="G241" s="542"/>
      <c r="H241" s="541"/>
      <c r="I241" s="541"/>
      <c r="K241" s="287">
        <v>1</v>
      </c>
      <c r="AG241" s="430" t="str">
        <f>IF(AI241=1,SUM(AI$13:AI241),"")</f>
        <v/>
      </c>
      <c r="AH241" s="431" t="str">
        <f t="shared" si="11"/>
        <v/>
      </c>
      <c r="AI241" s="430" t="str">
        <f t="shared" si="12"/>
        <v/>
      </c>
    </row>
    <row r="242" spans="3:35" ht="20" customHeight="1">
      <c r="C242" s="83">
        <v>230</v>
      </c>
      <c r="D242" s="541"/>
      <c r="E242" s="541"/>
      <c r="F242" s="541"/>
      <c r="G242" s="542"/>
      <c r="H242" s="541"/>
      <c r="I242" s="541"/>
      <c r="K242" s="287">
        <v>1</v>
      </c>
      <c r="AG242" s="430" t="str">
        <f>IF(AI242=1,SUM(AI$13:AI242),"")</f>
        <v/>
      </c>
      <c r="AH242" s="431" t="str">
        <f t="shared" si="11"/>
        <v/>
      </c>
      <c r="AI242" s="430" t="str">
        <f t="shared" si="12"/>
        <v/>
      </c>
    </row>
    <row r="243" spans="3:35" ht="20" customHeight="1">
      <c r="C243" s="83">
        <v>231</v>
      </c>
      <c r="D243" s="541"/>
      <c r="E243" s="541"/>
      <c r="F243" s="541"/>
      <c r="G243" s="542"/>
      <c r="H243" s="541"/>
      <c r="I243" s="541"/>
      <c r="K243" s="287">
        <v>1</v>
      </c>
      <c r="AG243" s="430" t="str">
        <f>IF(AI243=1,SUM(AI$13:AI243),"")</f>
        <v/>
      </c>
      <c r="AH243" s="431" t="str">
        <f t="shared" si="11"/>
        <v/>
      </c>
      <c r="AI243" s="430" t="str">
        <f t="shared" si="12"/>
        <v/>
      </c>
    </row>
    <row r="244" spans="3:35" ht="20" customHeight="1">
      <c r="C244" s="83">
        <v>232</v>
      </c>
      <c r="D244" s="541"/>
      <c r="E244" s="541"/>
      <c r="F244" s="541"/>
      <c r="G244" s="542"/>
      <c r="H244" s="541"/>
      <c r="I244" s="541"/>
      <c r="K244" s="287">
        <v>1</v>
      </c>
      <c r="AG244" s="430" t="str">
        <f>IF(AI244=1,SUM(AI$13:AI244),"")</f>
        <v/>
      </c>
      <c r="AH244" s="431" t="str">
        <f t="shared" si="11"/>
        <v/>
      </c>
      <c r="AI244" s="430" t="str">
        <f t="shared" si="12"/>
        <v/>
      </c>
    </row>
    <row r="245" spans="3:35" ht="20" customHeight="1">
      <c r="C245" s="83">
        <v>233</v>
      </c>
      <c r="D245" s="541"/>
      <c r="E245" s="541"/>
      <c r="F245" s="541"/>
      <c r="G245" s="542"/>
      <c r="H245" s="541"/>
      <c r="I245" s="541"/>
      <c r="K245" s="287">
        <v>1</v>
      </c>
      <c r="AG245" s="430" t="str">
        <f>IF(AI245=1,SUM(AI$13:AI245),"")</f>
        <v/>
      </c>
      <c r="AH245" s="431" t="str">
        <f t="shared" si="11"/>
        <v/>
      </c>
      <c r="AI245" s="430" t="str">
        <f t="shared" si="12"/>
        <v/>
      </c>
    </row>
    <row r="246" spans="3:35" ht="20" customHeight="1">
      <c r="C246" s="83">
        <v>234</v>
      </c>
      <c r="D246" s="541"/>
      <c r="E246" s="541"/>
      <c r="F246" s="541"/>
      <c r="G246" s="542"/>
      <c r="H246" s="541"/>
      <c r="I246" s="541"/>
      <c r="K246" s="287">
        <v>1</v>
      </c>
      <c r="AG246" s="430" t="str">
        <f>IF(AI246=1,SUM(AI$13:AI246),"")</f>
        <v/>
      </c>
      <c r="AH246" s="431" t="str">
        <f t="shared" si="11"/>
        <v/>
      </c>
      <c r="AI246" s="430" t="str">
        <f t="shared" si="12"/>
        <v/>
      </c>
    </row>
    <row r="247" spans="3:35" ht="20" customHeight="1">
      <c r="C247" s="83">
        <v>235</v>
      </c>
      <c r="D247" s="541"/>
      <c r="E247" s="541"/>
      <c r="F247" s="541"/>
      <c r="G247" s="542"/>
      <c r="H247" s="541"/>
      <c r="I247" s="541"/>
      <c r="K247" s="287">
        <v>1</v>
      </c>
      <c r="AG247" s="430" t="str">
        <f>IF(AI247=1,SUM(AI$13:AI247),"")</f>
        <v/>
      </c>
      <c r="AH247" s="431" t="str">
        <f t="shared" si="11"/>
        <v/>
      </c>
      <c r="AI247" s="430" t="str">
        <f t="shared" si="12"/>
        <v/>
      </c>
    </row>
    <row r="248" spans="3:35" ht="20" customHeight="1">
      <c r="C248" s="83">
        <v>236</v>
      </c>
      <c r="D248" s="541"/>
      <c r="E248" s="541"/>
      <c r="F248" s="541"/>
      <c r="G248" s="542"/>
      <c r="H248" s="541"/>
      <c r="I248" s="541"/>
      <c r="K248" s="287">
        <v>1</v>
      </c>
      <c r="AG248" s="430" t="str">
        <f>IF(AI248=1,SUM(AI$13:AI248),"")</f>
        <v/>
      </c>
      <c r="AH248" s="431" t="str">
        <f t="shared" si="11"/>
        <v/>
      </c>
      <c r="AI248" s="430" t="str">
        <f t="shared" si="12"/>
        <v/>
      </c>
    </row>
    <row r="249" spans="3:35" ht="20" customHeight="1">
      <c r="C249" s="83">
        <v>237</v>
      </c>
      <c r="D249" s="541"/>
      <c r="E249" s="541"/>
      <c r="F249" s="541"/>
      <c r="G249" s="542"/>
      <c r="H249" s="541"/>
      <c r="I249" s="541"/>
      <c r="K249" s="287">
        <v>1</v>
      </c>
      <c r="AG249" s="430" t="str">
        <f>IF(AI249=1,SUM(AI$13:AI249),"")</f>
        <v/>
      </c>
      <c r="AH249" s="431" t="str">
        <f t="shared" si="11"/>
        <v/>
      </c>
      <c r="AI249" s="430" t="str">
        <f t="shared" si="12"/>
        <v/>
      </c>
    </row>
    <row r="250" spans="3:35" ht="20" customHeight="1">
      <c r="C250" s="83">
        <v>238</v>
      </c>
      <c r="D250" s="541"/>
      <c r="E250" s="541"/>
      <c r="F250" s="541"/>
      <c r="G250" s="542"/>
      <c r="H250" s="541"/>
      <c r="I250" s="541"/>
      <c r="K250" s="287">
        <v>1</v>
      </c>
      <c r="AG250" s="430" t="str">
        <f>IF(AI250=1,SUM(AI$13:AI250),"")</f>
        <v/>
      </c>
      <c r="AH250" s="431" t="str">
        <f t="shared" si="11"/>
        <v/>
      </c>
      <c r="AI250" s="430" t="str">
        <f t="shared" si="12"/>
        <v/>
      </c>
    </row>
    <row r="251" spans="3:35" ht="20" customHeight="1">
      <c r="C251" s="83">
        <v>239</v>
      </c>
      <c r="D251" s="541"/>
      <c r="E251" s="541"/>
      <c r="F251" s="541"/>
      <c r="G251" s="542"/>
      <c r="H251" s="541"/>
      <c r="I251" s="541"/>
      <c r="K251" s="287">
        <v>1</v>
      </c>
      <c r="AG251" s="430" t="str">
        <f>IF(AI251=1,SUM(AI$13:AI251),"")</f>
        <v/>
      </c>
      <c r="AH251" s="431" t="str">
        <f t="shared" si="11"/>
        <v/>
      </c>
      <c r="AI251" s="430" t="str">
        <f t="shared" si="12"/>
        <v/>
      </c>
    </row>
    <row r="252" spans="3:35" ht="20" customHeight="1">
      <c r="C252" s="83">
        <v>240</v>
      </c>
      <c r="D252" s="541"/>
      <c r="E252" s="541"/>
      <c r="F252" s="541"/>
      <c r="G252" s="542"/>
      <c r="H252" s="541"/>
      <c r="I252" s="541"/>
      <c r="K252" s="287">
        <v>1</v>
      </c>
      <c r="AG252" s="430" t="str">
        <f>IF(AI252=1,SUM(AI$13:AI252),"")</f>
        <v/>
      </c>
      <c r="AH252" s="431" t="str">
        <f t="shared" si="11"/>
        <v/>
      </c>
      <c r="AI252" s="430" t="str">
        <f t="shared" si="12"/>
        <v/>
      </c>
    </row>
    <row r="253" spans="3:35" ht="20" customHeight="1">
      <c r="C253" s="83">
        <v>241</v>
      </c>
      <c r="D253" s="541"/>
      <c r="E253" s="541"/>
      <c r="F253" s="541"/>
      <c r="G253" s="542"/>
      <c r="H253" s="541"/>
      <c r="I253" s="541"/>
      <c r="K253" s="287">
        <v>1</v>
      </c>
      <c r="AG253" s="430" t="str">
        <f>IF(AI253=1,SUM(AI$13:AI253),"")</f>
        <v/>
      </c>
      <c r="AH253" s="431" t="str">
        <f t="shared" si="11"/>
        <v/>
      </c>
      <c r="AI253" s="430" t="str">
        <f t="shared" si="12"/>
        <v/>
      </c>
    </row>
    <row r="254" spans="3:35" ht="20" customHeight="1">
      <c r="C254" s="83">
        <v>242</v>
      </c>
      <c r="D254" s="541"/>
      <c r="E254" s="541"/>
      <c r="F254" s="541"/>
      <c r="G254" s="542"/>
      <c r="H254" s="541"/>
      <c r="I254" s="541"/>
      <c r="K254" s="287">
        <v>1</v>
      </c>
      <c r="AG254" s="430" t="str">
        <f>IF(AI254=1,SUM(AI$13:AI254),"")</f>
        <v/>
      </c>
      <c r="AH254" s="431" t="str">
        <f t="shared" si="11"/>
        <v/>
      </c>
      <c r="AI254" s="430" t="str">
        <f t="shared" si="12"/>
        <v/>
      </c>
    </row>
    <row r="255" spans="3:35" ht="20" customHeight="1">
      <c r="C255" s="83">
        <v>243</v>
      </c>
      <c r="D255" s="541"/>
      <c r="E255" s="541"/>
      <c r="F255" s="541"/>
      <c r="G255" s="542"/>
      <c r="H255" s="541"/>
      <c r="I255" s="541"/>
      <c r="K255" s="287">
        <v>1</v>
      </c>
      <c r="AG255" s="430" t="str">
        <f>IF(AI255=1,SUM(AI$13:AI255),"")</f>
        <v/>
      </c>
      <c r="AH255" s="431" t="str">
        <f t="shared" si="11"/>
        <v/>
      </c>
      <c r="AI255" s="430" t="str">
        <f t="shared" si="12"/>
        <v/>
      </c>
    </row>
    <row r="256" spans="3:35" ht="20" customHeight="1">
      <c r="C256" s="83">
        <v>244</v>
      </c>
      <c r="D256" s="541"/>
      <c r="E256" s="541"/>
      <c r="F256" s="541"/>
      <c r="G256" s="542"/>
      <c r="H256" s="541"/>
      <c r="I256" s="541"/>
      <c r="K256" s="287">
        <v>1</v>
      </c>
      <c r="AG256" s="430" t="str">
        <f>IF(AI256=1,SUM(AI$13:AI256),"")</f>
        <v/>
      </c>
      <c r="AH256" s="431" t="str">
        <f t="shared" si="11"/>
        <v/>
      </c>
      <c r="AI256" s="430" t="str">
        <f t="shared" si="12"/>
        <v/>
      </c>
    </row>
    <row r="257" spans="3:35" ht="20" customHeight="1">
      <c r="C257" s="83">
        <v>245</v>
      </c>
      <c r="D257" s="541"/>
      <c r="E257" s="541"/>
      <c r="F257" s="541"/>
      <c r="G257" s="542"/>
      <c r="H257" s="541"/>
      <c r="I257" s="541"/>
      <c r="K257" s="287">
        <v>1</v>
      </c>
      <c r="AG257" s="430" t="str">
        <f>IF(AI257=1,SUM(AI$13:AI257),"")</f>
        <v/>
      </c>
      <c r="AH257" s="431" t="str">
        <f t="shared" si="11"/>
        <v/>
      </c>
      <c r="AI257" s="430" t="str">
        <f t="shared" si="12"/>
        <v/>
      </c>
    </row>
    <row r="258" spans="3:35" ht="20" customHeight="1">
      <c r="C258" s="83">
        <v>246</v>
      </c>
      <c r="D258" s="541"/>
      <c r="E258" s="541"/>
      <c r="F258" s="541"/>
      <c r="G258" s="542"/>
      <c r="H258" s="541"/>
      <c r="I258" s="541"/>
      <c r="K258" s="287">
        <v>1</v>
      </c>
      <c r="AG258" s="430" t="str">
        <f>IF(AI258=1,SUM(AI$13:AI258),"")</f>
        <v/>
      </c>
      <c r="AH258" s="431" t="str">
        <f t="shared" si="11"/>
        <v/>
      </c>
      <c r="AI258" s="430" t="str">
        <f t="shared" si="12"/>
        <v/>
      </c>
    </row>
    <row r="259" spans="3:35" ht="20" customHeight="1">
      <c r="C259" s="83">
        <v>247</v>
      </c>
      <c r="D259" s="541"/>
      <c r="E259" s="541"/>
      <c r="F259" s="541"/>
      <c r="G259" s="542"/>
      <c r="H259" s="541"/>
      <c r="I259" s="541"/>
      <c r="K259" s="287">
        <v>1</v>
      </c>
      <c r="AG259" s="430" t="str">
        <f>IF(AI259=1,SUM(AI$13:AI259),"")</f>
        <v/>
      </c>
      <c r="AH259" s="431" t="str">
        <f t="shared" si="11"/>
        <v/>
      </c>
      <c r="AI259" s="430" t="str">
        <f t="shared" si="12"/>
        <v/>
      </c>
    </row>
    <row r="260" spans="3:35" ht="20" customHeight="1">
      <c r="C260" s="83">
        <v>248</v>
      </c>
      <c r="D260" s="541"/>
      <c r="E260" s="541"/>
      <c r="F260" s="541"/>
      <c r="G260" s="542"/>
      <c r="H260" s="541"/>
      <c r="I260" s="541"/>
      <c r="K260" s="287">
        <v>1</v>
      </c>
      <c r="AG260" s="430" t="str">
        <f>IF(AI260=1,SUM(AI$13:AI260),"")</f>
        <v/>
      </c>
      <c r="AH260" s="431" t="str">
        <f t="shared" si="11"/>
        <v/>
      </c>
      <c r="AI260" s="430" t="str">
        <f t="shared" si="12"/>
        <v/>
      </c>
    </row>
    <row r="261" spans="3:35" ht="20" customHeight="1">
      <c r="C261" s="83">
        <v>249</v>
      </c>
      <c r="D261" s="541"/>
      <c r="E261" s="541"/>
      <c r="F261" s="541"/>
      <c r="G261" s="542"/>
      <c r="H261" s="541"/>
      <c r="I261" s="541"/>
      <c r="K261" s="287">
        <v>1</v>
      </c>
      <c r="AG261" s="430" t="str">
        <f>IF(AI261=1,SUM(AI$13:AI261),"")</f>
        <v/>
      </c>
      <c r="AH261" s="431" t="str">
        <f t="shared" si="11"/>
        <v/>
      </c>
      <c r="AI261" s="430" t="str">
        <f t="shared" si="12"/>
        <v/>
      </c>
    </row>
    <row r="262" spans="3:35" ht="20" customHeight="1">
      <c r="C262" s="83">
        <v>250</v>
      </c>
      <c r="D262" s="541"/>
      <c r="E262" s="541"/>
      <c r="F262" s="541"/>
      <c r="G262" s="542"/>
      <c r="H262" s="541"/>
      <c r="I262" s="541"/>
      <c r="K262" s="287">
        <v>1</v>
      </c>
      <c r="AG262" s="430" t="str">
        <f>IF(AI262=1,SUM(AI$13:AI262),"")</f>
        <v/>
      </c>
      <c r="AH262" s="431" t="str">
        <f t="shared" si="11"/>
        <v/>
      </c>
      <c r="AI262" s="430" t="str">
        <f t="shared" si="12"/>
        <v/>
      </c>
    </row>
    <row r="263" spans="3:35" ht="20" customHeight="1">
      <c r="C263" s="83">
        <v>251</v>
      </c>
      <c r="D263" s="541"/>
      <c r="E263" s="541"/>
      <c r="F263" s="541"/>
      <c r="G263" s="542"/>
      <c r="H263" s="541"/>
      <c r="I263" s="541"/>
      <c r="K263" s="287">
        <v>1</v>
      </c>
      <c r="AG263" s="430" t="str">
        <f>IF(AI263=1,SUM(AI$13:AI263),"")</f>
        <v/>
      </c>
      <c r="AH263" s="431" t="str">
        <f t="shared" si="11"/>
        <v/>
      </c>
      <c r="AI263" s="430" t="str">
        <f t="shared" si="12"/>
        <v/>
      </c>
    </row>
    <row r="264" spans="3:35" ht="20" customHeight="1">
      <c r="C264" s="83">
        <v>252</v>
      </c>
      <c r="D264" s="541"/>
      <c r="E264" s="541"/>
      <c r="F264" s="541"/>
      <c r="G264" s="542"/>
      <c r="H264" s="541"/>
      <c r="I264" s="541"/>
      <c r="K264" s="287">
        <v>1</v>
      </c>
      <c r="AG264" s="430" t="str">
        <f>IF(AI264=1,SUM(AI$13:AI264),"")</f>
        <v/>
      </c>
      <c r="AH264" s="431" t="str">
        <f t="shared" si="11"/>
        <v/>
      </c>
      <c r="AI264" s="430" t="str">
        <f t="shared" si="12"/>
        <v/>
      </c>
    </row>
    <row r="265" spans="3:35" ht="20" customHeight="1">
      <c r="C265" s="83">
        <v>253</v>
      </c>
      <c r="D265" s="541"/>
      <c r="E265" s="541"/>
      <c r="F265" s="541"/>
      <c r="G265" s="542"/>
      <c r="H265" s="541"/>
      <c r="I265" s="541"/>
      <c r="K265" s="287">
        <v>1</v>
      </c>
      <c r="AG265" s="430" t="str">
        <f>IF(AI265=1,SUM(AI$13:AI265),"")</f>
        <v/>
      </c>
      <c r="AH265" s="431" t="str">
        <f t="shared" si="11"/>
        <v/>
      </c>
      <c r="AI265" s="430" t="str">
        <f t="shared" si="12"/>
        <v/>
      </c>
    </row>
    <row r="266" spans="3:35" ht="20" customHeight="1">
      <c r="C266" s="83">
        <v>254</v>
      </c>
      <c r="D266" s="541"/>
      <c r="E266" s="541"/>
      <c r="F266" s="541"/>
      <c r="G266" s="542"/>
      <c r="H266" s="541"/>
      <c r="I266" s="541"/>
      <c r="K266" s="287">
        <v>1</v>
      </c>
      <c r="AG266" s="430" t="str">
        <f>IF(AI266=1,SUM(AI$13:AI266),"")</f>
        <v/>
      </c>
      <c r="AH266" s="431" t="str">
        <f t="shared" si="11"/>
        <v/>
      </c>
      <c r="AI266" s="430" t="str">
        <f t="shared" si="12"/>
        <v/>
      </c>
    </row>
    <row r="267" spans="3:35" ht="20" customHeight="1">
      <c r="C267" s="83">
        <v>255</v>
      </c>
      <c r="D267" s="541"/>
      <c r="E267" s="541"/>
      <c r="F267" s="541"/>
      <c r="G267" s="542"/>
      <c r="H267" s="541"/>
      <c r="I267" s="541"/>
      <c r="K267" s="287">
        <v>1</v>
      </c>
      <c r="AG267" s="430" t="str">
        <f>IF(AI267=1,SUM(AI$13:AI267),"")</f>
        <v/>
      </c>
      <c r="AH267" s="431" t="str">
        <f t="shared" si="11"/>
        <v/>
      </c>
      <c r="AI267" s="430" t="str">
        <f t="shared" si="12"/>
        <v/>
      </c>
    </row>
    <row r="268" spans="3:35" ht="20" customHeight="1">
      <c r="C268" s="83">
        <v>256</v>
      </c>
      <c r="D268" s="541"/>
      <c r="E268" s="541"/>
      <c r="F268" s="541"/>
      <c r="G268" s="542"/>
      <c r="H268" s="541"/>
      <c r="I268" s="541"/>
      <c r="K268" s="287">
        <v>1</v>
      </c>
      <c r="AG268" s="430" t="str">
        <f>IF(AI268=1,SUM(AI$13:AI268),"")</f>
        <v/>
      </c>
      <c r="AH268" s="431" t="str">
        <f t="shared" si="11"/>
        <v/>
      </c>
      <c r="AI268" s="430" t="str">
        <f t="shared" si="12"/>
        <v/>
      </c>
    </row>
    <row r="269" spans="3:35" ht="20" customHeight="1">
      <c r="C269" s="83">
        <v>257</v>
      </c>
      <c r="D269" s="541"/>
      <c r="E269" s="541"/>
      <c r="F269" s="541"/>
      <c r="G269" s="542"/>
      <c r="H269" s="541"/>
      <c r="I269" s="541"/>
      <c r="K269" s="287">
        <v>1</v>
      </c>
      <c r="AG269" s="430" t="str">
        <f>IF(AI269=1,SUM(AI$13:AI269),"")</f>
        <v/>
      </c>
      <c r="AH269" s="431" t="str">
        <f t="shared" si="11"/>
        <v/>
      </c>
      <c r="AI269" s="430" t="str">
        <f t="shared" si="12"/>
        <v/>
      </c>
    </row>
    <row r="270" spans="3:35" ht="20" customHeight="1">
      <c r="C270" s="83">
        <v>258</v>
      </c>
      <c r="D270" s="541"/>
      <c r="E270" s="541"/>
      <c r="F270" s="541"/>
      <c r="G270" s="542"/>
      <c r="H270" s="541"/>
      <c r="I270" s="541"/>
      <c r="K270" s="287">
        <v>1</v>
      </c>
      <c r="AG270" s="430" t="str">
        <f>IF(AI270=1,SUM(AI$13:AI270),"")</f>
        <v/>
      </c>
      <c r="AH270" s="431" t="str">
        <f t="shared" ref="AH270:AH333" si="13">IF(I270="","",I270&amp;"; ")</f>
        <v/>
      </c>
      <c r="AI270" s="430" t="str">
        <f t="shared" ref="AI270:AI333" si="14">IF(AH270="","",1)</f>
        <v/>
      </c>
    </row>
    <row r="271" spans="3:35" ht="20" customHeight="1">
      <c r="C271" s="83">
        <v>259</v>
      </c>
      <c r="D271" s="541"/>
      <c r="E271" s="541"/>
      <c r="F271" s="541"/>
      <c r="G271" s="542"/>
      <c r="H271" s="541"/>
      <c r="I271" s="541"/>
      <c r="K271" s="287">
        <v>1</v>
      </c>
      <c r="AG271" s="430" t="str">
        <f>IF(AI271=1,SUM(AI$13:AI271),"")</f>
        <v/>
      </c>
      <c r="AH271" s="431" t="str">
        <f t="shared" si="13"/>
        <v/>
      </c>
      <c r="AI271" s="430" t="str">
        <f t="shared" si="14"/>
        <v/>
      </c>
    </row>
    <row r="272" spans="3:35" ht="20" customHeight="1">
      <c r="C272" s="83">
        <v>260</v>
      </c>
      <c r="D272" s="541"/>
      <c r="E272" s="541"/>
      <c r="F272" s="541"/>
      <c r="G272" s="542"/>
      <c r="H272" s="541"/>
      <c r="I272" s="541"/>
      <c r="K272" s="287">
        <v>1</v>
      </c>
      <c r="AG272" s="430" t="str">
        <f>IF(AI272=1,SUM(AI$13:AI272),"")</f>
        <v/>
      </c>
      <c r="AH272" s="431" t="str">
        <f t="shared" si="13"/>
        <v/>
      </c>
      <c r="AI272" s="430" t="str">
        <f t="shared" si="14"/>
        <v/>
      </c>
    </row>
    <row r="273" spans="3:35" ht="20" customHeight="1">
      <c r="C273" s="83">
        <v>261</v>
      </c>
      <c r="D273" s="541"/>
      <c r="E273" s="541"/>
      <c r="F273" s="541"/>
      <c r="G273" s="542"/>
      <c r="H273" s="541"/>
      <c r="I273" s="541"/>
      <c r="K273" s="287">
        <v>1</v>
      </c>
      <c r="AG273" s="430" t="str">
        <f>IF(AI273=1,SUM(AI$13:AI273),"")</f>
        <v/>
      </c>
      <c r="AH273" s="431" t="str">
        <f t="shared" si="13"/>
        <v/>
      </c>
      <c r="AI273" s="430" t="str">
        <f t="shared" si="14"/>
        <v/>
      </c>
    </row>
    <row r="274" spans="3:35" ht="20" customHeight="1">
      <c r="C274" s="83">
        <v>262</v>
      </c>
      <c r="D274" s="541"/>
      <c r="E274" s="541"/>
      <c r="F274" s="541"/>
      <c r="G274" s="542"/>
      <c r="H274" s="541"/>
      <c r="I274" s="541"/>
      <c r="K274" s="287">
        <v>1</v>
      </c>
      <c r="AG274" s="430" t="str">
        <f>IF(AI274=1,SUM(AI$13:AI274),"")</f>
        <v/>
      </c>
      <c r="AH274" s="431" t="str">
        <f t="shared" si="13"/>
        <v/>
      </c>
      <c r="AI274" s="430" t="str">
        <f t="shared" si="14"/>
        <v/>
      </c>
    </row>
    <row r="275" spans="3:35" ht="20" customHeight="1">
      <c r="C275" s="83">
        <v>263</v>
      </c>
      <c r="D275" s="541"/>
      <c r="E275" s="541"/>
      <c r="F275" s="541"/>
      <c r="G275" s="542"/>
      <c r="H275" s="541"/>
      <c r="I275" s="541"/>
      <c r="K275" s="287">
        <v>1</v>
      </c>
      <c r="AG275" s="430" t="str">
        <f>IF(AI275=1,SUM(AI$13:AI275),"")</f>
        <v/>
      </c>
      <c r="AH275" s="431" t="str">
        <f t="shared" si="13"/>
        <v/>
      </c>
      <c r="AI275" s="430" t="str">
        <f t="shared" si="14"/>
        <v/>
      </c>
    </row>
    <row r="276" spans="3:35" ht="20" customHeight="1">
      <c r="C276" s="83">
        <v>264</v>
      </c>
      <c r="D276" s="541"/>
      <c r="E276" s="541"/>
      <c r="F276" s="541"/>
      <c r="G276" s="542"/>
      <c r="H276" s="541"/>
      <c r="I276" s="541"/>
      <c r="K276" s="287">
        <v>1</v>
      </c>
      <c r="AG276" s="430" t="str">
        <f>IF(AI276=1,SUM(AI$13:AI276),"")</f>
        <v/>
      </c>
      <c r="AH276" s="431" t="str">
        <f t="shared" si="13"/>
        <v/>
      </c>
      <c r="AI276" s="430" t="str">
        <f t="shared" si="14"/>
        <v/>
      </c>
    </row>
    <row r="277" spans="3:35" ht="20" customHeight="1">
      <c r="C277" s="83">
        <v>265</v>
      </c>
      <c r="D277" s="541"/>
      <c r="E277" s="541"/>
      <c r="F277" s="541"/>
      <c r="G277" s="542"/>
      <c r="H277" s="541"/>
      <c r="I277" s="541"/>
      <c r="K277" s="287">
        <v>1</v>
      </c>
      <c r="AG277" s="430" t="str">
        <f>IF(AI277=1,SUM(AI$13:AI277),"")</f>
        <v/>
      </c>
      <c r="AH277" s="431" t="str">
        <f t="shared" si="13"/>
        <v/>
      </c>
      <c r="AI277" s="430" t="str">
        <f t="shared" si="14"/>
        <v/>
      </c>
    </row>
    <row r="278" spans="3:35" ht="20" customHeight="1">
      <c r="C278" s="83">
        <v>266</v>
      </c>
      <c r="D278" s="541"/>
      <c r="E278" s="541"/>
      <c r="F278" s="541"/>
      <c r="G278" s="542"/>
      <c r="H278" s="541"/>
      <c r="I278" s="541"/>
      <c r="K278" s="287">
        <v>1</v>
      </c>
      <c r="AG278" s="430" t="str">
        <f>IF(AI278=1,SUM(AI$13:AI278),"")</f>
        <v/>
      </c>
      <c r="AH278" s="431" t="str">
        <f t="shared" si="13"/>
        <v/>
      </c>
      <c r="AI278" s="430" t="str">
        <f t="shared" si="14"/>
        <v/>
      </c>
    </row>
    <row r="279" spans="3:35" ht="20" customHeight="1">
      <c r="C279" s="83">
        <v>267</v>
      </c>
      <c r="D279" s="541"/>
      <c r="E279" s="541"/>
      <c r="F279" s="541"/>
      <c r="G279" s="542"/>
      <c r="H279" s="541"/>
      <c r="I279" s="541"/>
      <c r="K279" s="287">
        <v>1</v>
      </c>
      <c r="AG279" s="430" t="str">
        <f>IF(AI279=1,SUM(AI$13:AI279),"")</f>
        <v/>
      </c>
      <c r="AH279" s="431" t="str">
        <f t="shared" si="13"/>
        <v/>
      </c>
      <c r="AI279" s="430" t="str">
        <f t="shared" si="14"/>
        <v/>
      </c>
    </row>
    <row r="280" spans="3:35" ht="20" customHeight="1">
      <c r="C280" s="83">
        <v>268</v>
      </c>
      <c r="D280" s="541"/>
      <c r="E280" s="541"/>
      <c r="F280" s="541"/>
      <c r="G280" s="542"/>
      <c r="H280" s="541"/>
      <c r="I280" s="541"/>
      <c r="K280" s="287">
        <v>1</v>
      </c>
      <c r="AG280" s="430" t="str">
        <f>IF(AI280=1,SUM(AI$13:AI280),"")</f>
        <v/>
      </c>
      <c r="AH280" s="431" t="str">
        <f t="shared" si="13"/>
        <v/>
      </c>
      <c r="AI280" s="430" t="str">
        <f t="shared" si="14"/>
        <v/>
      </c>
    </row>
    <row r="281" spans="3:35" ht="20" customHeight="1">
      <c r="C281" s="83">
        <v>269</v>
      </c>
      <c r="D281" s="541"/>
      <c r="E281" s="541"/>
      <c r="F281" s="541"/>
      <c r="G281" s="542"/>
      <c r="H281" s="541"/>
      <c r="I281" s="541"/>
      <c r="K281" s="287">
        <v>1</v>
      </c>
      <c r="AG281" s="430" t="str">
        <f>IF(AI281=1,SUM(AI$13:AI281),"")</f>
        <v/>
      </c>
      <c r="AH281" s="431" t="str">
        <f t="shared" si="13"/>
        <v/>
      </c>
      <c r="AI281" s="430" t="str">
        <f t="shared" si="14"/>
        <v/>
      </c>
    </row>
    <row r="282" spans="3:35" ht="20" customHeight="1">
      <c r="C282" s="83">
        <v>270</v>
      </c>
      <c r="D282" s="541"/>
      <c r="E282" s="541"/>
      <c r="F282" s="541"/>
      <c r="G282" s="542"/>
      <c r="H282" s="541"/>
      <c r="I282" s="541"/>
      <c r="K282" s="287">
        <v>1</v>
      </c>
      <c r="AG282" s="430" t="str">
        <f>IF(AI282=1,SUM(AI$13:AI282),"")</f>
        <v/>
      </c>
      <c r="AH282" s="431" t="str">
        <f t="shared" si="13"/>
        <v/>
      </c>
      <c r="AI282" s="430" t="str">
        <f t="shared" si="14"/>
        <v/>
      </c>
    </row>
    <row r="283" spans="3:35" ht="20" customHeight="1">
      <c r="C283" s="83">
        <v>271</v>
      </c>
      <c r="D283" s="541"/>
      <c r="E283" s="541"/>
      <c r="F283" s="541"/>
      <c r="G283" s="542"/>
      <c r="H283" s="541"/>
      <c r="I283" s="541"/>
      <c r="K283" s="287">
        <v>1</v>
      </c>
      <c r="AG283" s="430" t="str">
        <f>IF(AI283=1,SUM(AI$13:AI283),"")</f>
        <v/>
      </c>
      <c r="AH283" s="431" t="str">
        <f t="shared" si="13"/>
        <v/>
      </c>
      <c r="AI283" s="430" t="str">
        <f t="shared" si="14"/>
        <v/>
      </c>
    </row>
    <row r="284" spans="3:35" ht="20" customHeight="1">
      <c r="C284" s="83">
        <v>272</v>
      </c>
      <c r="D284" s="541"/>
      <c r="E284" s="541"/>
      <c r="F284" s="541"/>
      <c r="G284" s="542"/>
      <c r="H284" s="541"/>
      <c r="I284" s="541"/>
      <c r="K284" s="287">
        <v>1</v>
      </c>
      <c r="AG284" s="430" t="str">
        <f>IF(AI284=1,SUM(AI$13:AI284),"")</f>
        <v/>
      </c>
      <c r="AH284" s="431" t="str">
        <f t="shared" si="13"/>
        <v/>
      </c>
      <c r="AI284" s="430" t="str">
        <f t="shared" si="14"/>
        <v/>
      </c>
    </row>
    <row r="285" spans="3:35" ht="20" customHeight="1">
      <c r="C285" s="83">
        <v>273</v>
      </c>
      <c r="D285" s="541"/>
      <c r="E285" s="541"/>
      <c r="F285" s="541"/>
      <c r="G285" s="542"/>
      <c r="H285" s="541"/>
      <c r="I285" s="541"/>
      <c r="K285" s="287">
        <v>1</v>
      </c>
      <c r="AG285" s="430" t="str">
        <f>IF(AI285=1,SUM(AI$13:AI285),"")</f>
        <v/>
      </c>
      <c r="AH285" s="431" t="str">
        <f t="shared" si="13"/>
        <v/>
      </c>
      <c r="AI285" s="430" t="str">
        <f t="shared" si="14"/>
        <v/>
      </c>
    </row>
    <row r="286" spans="3:35" ht="20" customHeight="1">
      <c r="C286" s="83">
        <v>274</v>
      </c>
      <c r="D286" s="541"/>
      <c r="E286" s="541"/>
      <c r="F286" s="541"/>
      <c r="G286" s="542"/>
      <c r="H286" s="541"/>
      <c r="I286" s="541"/>
      <c r="K286" s="287">
        <v>1</v>
      </c>
      <c r="AG286" s="430" t="str">
        <f>IF(AI286=1,SUM(AI$13:AI286),"")</f>
        <v/>
      </c>
      <c r="AH286" s="431" t="str">
        <f t="shared" si="13"/>
        <v/>
      </c>
      <c r="AI286" s="430" t="str">
        <f t="shared" si="14"/>
        <v/>
      </c>
    </row>
    <row r="287" spans="3:35" ht="20" customHeight="1">
      <c r="C287" s="83">
        <v>275</v>
      </c>
      <c r="D287" s="541"/>
      <c r="E287" s="541"/>
      <c r="F287" s="541"/>
      <c r="G287" s="542"/>
      <c r="H287" s="541"/>
      <c r="I287" s="541"/>
      <c r="K287" s="287">
        <v>1</v>
      </c>
      <c r="AG287" s="430" t="str">
        <f>IF(AI287=1,SUM(AI$13:AI287),"")</f>
        <v/>
      </c>
      <c r="AH287" s="431" t="str">
        <f t="shared" si="13"/>
        <v/>
      </c>
      <c r="AI287" s="430" t="str">
        <f t="shared" si="14"/>
        <v/>
      </c>
    </row>
    <row r="288" spans="3:35" ht="20" customHeight="1">
      <c r="C288" s="83">
        <v>276</v>
      </c>
      <c r="D288" s="541"/>
      <c r="E288" s="541"/>
      <c r="F288" s="541"/>
      <c r="G288" s="542"/>
      <c r="H288" s="541"/>
      <c r="I288" s="541"/>
      <c r="K288" s="287">
        <v>1</v>
      </c>
      <c r="AG288" s="430" t="str">
        <f>IF(AI288=1,SUM(AI$13:AI288),"")</f>
        <v/>
      </c>
      <c r="AH288" s="431" t="str">
        <f t="shared" si="13"/>
        <v/>
      </c>
      <c r="AI288" s="430" t="str">
        <f t="shared" si="14"/>
        <v/>
      </c>
    </row>
    <row r="289" spans="3:35" ht="20" customHeight="1">
      <c r="C289" s="83">
        <v>277</v>
      </c>
      <c r="D289" s="541"/>
      <c r="E289" s="541"/>
      <c r="F289" s="541"/>
      <c r="G289" s="542"/>
      <c r="H289" s="541"/>
      <c r="I289" s="541"/>
      <c r="K289" s="287">
        <v>1</v>
      </c>
      <c r="AG289" s="430" t="str">
        <f>IF(AI289=1,SUM(AI$13:AI289),"")</f>
        <v/>
      </c>
      <c r="AH289" s="431" t="str">
        <f t="shared" si="13"/>
        <v/>
      </c>
      <c r="AI289" s="430" t="str">
        <f t="shared" si="14"/>
        <v/>
      </c>
    </row>
    <row r="290" spans="3:35" ht="20" customHeight="1">
      <c r="C290" s="83">
        <v>278</v>
      </c>
      <c r="D290" s="541"/>
      <c r="E290" s="541"/>
      <c r="F290" s="541"/>
      <c r="G290" s="542"/>
      <c r="H290" s="541"/>
      <c r="I290" s="541"/>
      <c r="K290" s="287">
        <v>1</v>
      </c>
      <c r="AG290" s="430" t="str">
        <f>IF(AI290=1,SUM(AI$13:AI290),"")</f>
        <v/>
      </c>
      <c r="AH290" s="431" t="str">
        <f t="shared" si="13"/>
        <v/>
      </c>
      <c r="AI290" s="430" t="str">
        <f t="shared" si="14"/>
        <v/>
      </c>
    </row>
    <row r="291" spans="3:35" ht="20" customHeight="1">
      <c r="C291" s="83">
        <v>279</v>
      </c>
      <c r="D291" s="541"/>
      <c r="E291" s="541"/>
      <c r="F291" s="541"/>
      <c r="G291" s="542"/>
      <c r="H291" s="541"/>
      <c r="I291" s="541"/>
      <c r="K291" s="287">
        <v>1</v>
      </c>
      <c r="AG291" s="430" t="str">
        <f>IF(AI291=1,SUM(AI$13:AI291),"")</f>
        <v/>
      </c>
      <c r="AH291" s="431" t="str">
        <f t="shared" si="13"/>
        <v/>
      </c>
      <c r="AI291" s="430" t="str">
        <f t="shared" si="14"/>
        <v/>
      </c>
    </row>
    <row r="292" spans="3:35" ht="20" customHeight="1">
      <c r="C292" s="83">
        <v>280</v>
      </c>
      <c r="D292" s="541"/>
      <c r="E292" s="541"/>
      <c r="F292" s="541"/>
      <c r="G292" s="542"/>
      <c r="H292" s="541"/>
      <c r="I292" s="541"/>
      <c r="K292" s="287">
        <v>1</v>
      </c>
      <c r="AG292" s="430" t="str">
        <f>IF(AI292=1,SUM(AI$13:AI292),"")</f>
        <v/>
      </c>
      <c r="AH292" s="431" t="str">
        <f t="shared" si="13"/>
        <v/>
      </c>
      <c r="AI292" s="430" t="str">
        <f t="shared" si="14"/>
        <v/>
      </c>
    </row>
    <row r="293" spans="3:35" ht="20" customHeight="1">
      <c r="C293" s="83">
        <v>281</v>
      </c>
      <c r="D293" s="541"/>
      <c r="E293" s="541"/>
      <c r="F293" s="541"/>
      <c r="G293" s="542"/>
      <c r="H293" s="541"/>
      <c r="I293" s="541"/>
      <c r="K293" s="287">
        <v>1</v>
      </c>
      <c r="AG293" s="430" t="str">
        <f>IF(AI293=1,SUM(AI$13:AI293),"")</f>
        <v/>
      </c>
      <c r="AH293" s="431" t="str">
        <f t="shared" si="13"/>
        <v/>
      </c>
      <c r="AI293" s="430" t="str">
        <f t="shared" si="14"/>
        <v/>
      </c>
    </row>
    <row r="294" spans="3:35" ht="20" customHeight="1">
      <c r="C294" s="83">
        <v>282</v>
      </c>
      <c r="D294" s="541"/>
      <c r="E294" s="541"/>
      <c r="F294" s="541"/>
      <c r="G294" s="542"/>
      <c r="H294" s="541"/>
      <c r="I294" s="541"/>
      <c r="K294" s="287">
        <v>1</v>
      </c>
      <c r="AG294" s="430" t="str">
        <f>IF(AI294=1,SUM(AI$13:AI294),"")</f>
        <v/>
      </c>
      <c r="AH294" s="431" t="str">
        <f t="shared" si="13"/>
        <v/>
      </c>
      <c r="AI294" s="430" t="str">
        <f t="shared" si="14"/>
        <v/>
      </c>
    </row>
    <row r="295" spans="3:35" ht="20" customHeight="1">
      <c r="C295" s="83">
        <v>283</v>
      </c>
      <c r="D295" s="541"/>
      <c r="E295" s="541"/>
      <c r="F295" s="541"/>
      <c r="G295" s="542"/>
      <c r="H295" s="541"/>
      <c r="I295" s="541"/>
      <c r="K295" s="287">
        <v>1</v>
      </c>
      <c r="AG295" s="430" t="str">
        <f>IF(AI295=1,SUM(AI$13:AI295),"")</f>
        <v/>
      </c>
      <c r="AH295" s="431" t="str">
        <f t="shared" si="13"/>
        <v/>
      </c>
      <c r="AI295" s="430" t="str">
        <f t="shared" si="14"/>
        <v/>
      </c>
    </row>
    <row r="296" spans="3:35" ht="20" customHeight="1">
      <c r="C296" s="83">
        <v>284</v>
      </c>
      <c r="D296" s="541"/>
      <c r="E296" s="541"/>
      <c r="F296" s="541"/>
      <c r="G296" s="542"/>
      <c r="H296" s="541"/>
      <c r="I296" s="541"/>
      <c r="K296" s="287">
        <v>1</v>
      </c>
      <c r="AG296" s="430" t="str">
        <f>IF(AI296=1,SUM(AI$13:AI296),"")</f>
        <v/>
      </c>
      <c r="AH296" s="431" t="str">
        <f t="shared" si="13"/>
        <v/>
      </c>
      <c r="AI296" s="430" t="str">
        <f t="shared" si="14"/>
        <v/>
      </c>
    </row>
    <row r="297" spans="3:35" ht="20" customHeight="1">
      <c r="C297" s="83">
        <v>285</v>
      </c>
      <c r="D297" s="541"/>
      <c r="E297" s="541"/>
      <c r="F297" s="541"/>
      <c r="G297" s="542"/>
      <c r="H297" s="541"/>
      <c r="I297" s="541"/>
      <c r="K297" s="287">
        <v>1</v>
      </c>
      <c r="AG297" s="430" t="str">
        <f>IF(AI297=1,SUM(AI$13:AI297),"")</f>
        <v/>
      </c>
      <c r="AH297" s="431" t="str">
        <f t="shared" si="13"/>
        <v/>
      </c>
      <c r="AI297" s="430" t="str">
        <f t="shared" si="14"/>
        <v/>
      </c>
    </row>
    <row r="298" spans="3:35" ht="20" customHeight="1">
      <c r="C298" s="83">
        <v>286</v>
      </c>
      <c r="D298" s="541"/>
      <c r="E298" s="541"/>
      <c r="F298" s="541"/>
      <c r="G298" s="542"/>
      <c r="H298" s="541"/>
      <c r="I298" s="541"/>
      <c r="K298" s="287">
        <v>1</v>
      </c>
      <c r="AG298" s="430" t="str">
        <f>IF(AI298=1,SUM(AI$13:AI298),"")</f>
        <v/>
      </c>
      <c r="AH298" s="431" t="str">
        <f t="shared" si="13"/>
        <v/>
      </c>
      <c r="AI298" s="430" t="str">
        <f t="shared" si="14"/>
        <v/>
      </c>
    </row>
    <row r="299" spans="3:35" ht="20" customHeight="1">
      <c r="C299" s="83">
        <v>287</v>
      </c>
      <c r="D299" s="541"/>
      <c r="E299" s="541"/>
      <c r="F299" s="541"/>
      <c r="G299" s="542"/>
      <c r="H299" s="541"/>
      <c r="I299" s="541"/>
      <c r="K299" s="287">
        <v>1</v>
      </c>
      <c r="AG299" s="430" t="str">
        <f>IF(AI299=1,SUM(AI$13:AI299),"")</f>
        <v/>
      </c>
      <c r="AH299" s="431" t="str">
        <f t="shared" si="13"/>
        <v/>
      </c>
      <c r="AI299" s="430" t="str">
        <f t="shared" si="14"/>
        <v/>
      </c>
    </row>
    <row r="300" spans="3:35" ht="20" customHeight="1">
      <c r="C300" s="83">
        <v>288</v>
      </c>
      <c r="D300" s="541"/>
      <c r="E300" s="541"/>
      <c r="F300" s="541"/>
      <c r="G300" s="542"/>
      <c r="H300" s="541"/>
      <c r="I300" s="541"/>
      <c r="K300" s="287">
        <v>1</v>
      </c>
      <c r="AG300" s="430" t="str">
        <f>IF(AI300=1,SUM(AI$13:AI300),"")</f>
        <v/>
      </c>
      <c r="AH300" s="431" t="str">
        <f t="shared" si="13"/>
        <v/>
      </c>
      <c r="AI300" s="430" t="str">
        <f t="shared" si="14"/>
        <v/>
      </c>
    </row>
    <row r="301" spans="3:35" ht="20" customHeight="1">
      <c r="C301" s="83">
        <v>289</v>
      </c>
      <c r="D301" s="541"/>
      <c r="E301" s="541"/>
      <c r="F301" s="541"/>
      <c r="G301" s="542"/>
      <c r="H301" s="541"/>
      <c r="I301" s="541"/>
      <c r="K301" s="287">
        <v>1</v>
      </c>
      <c r="AG301" s="430" t="str">
        <f>IF(AI301=1,SUM(AI$13:AI301),"")</f>
        <v/>
      </c>
      <c r="AH301" s="431" t="str">
        <f t="shared" si="13"/>
        <v/>
      </c>
      <c r="AI301" s="430" t="str">
        <f t="shared" si="14"/>
        <v/>
      </c>
    </row>
    <row r="302" spans="3:35" ht="20" customHeight="1">
      <c r="C302" s="83">
        <v>290</v>
      </c>
      <c r="D302" s="541"/>
      <c r="E302" s="541"/>
      <c r="F302" s="541"/>
      <c r="G302" s="542"/>
      <c r="H302" s="541"/>
      <c r="I302" s="541"/>
      <c r="K302" s="287">
        <v>1</v>
      </c>
      <c r="AG302" s="430" t="str">
        <f>IF(AI302=1,SUM(AI$13:AI302),"")</f>
        <v/>
      </c>
      <c r="AH302" s="431" t="str">
        <f t="shared" si="13"/>
        <v/>
      </c>
      <c r="AI302" s="430" t="str">
        <f t="shared" si="14"/>
        <v/>
      </c>
    </row>
    <row r="303" spans="3:35" ht="20" customHeight="1">
      <c r="C303" s="83">
        <v>291</v>
      </c>
      <c r="D303" s="541"/>
      <c r="E303" s="541"/>
      <c r="F303" s="541"/>
      <c r="G303" s="542"/>
      <c r="H303" s="541"/>
      <c r="I303" s="541"/>
      <c r="K303" s="287">
        <v>1</v>
      </c>
      <c r="AG303" s="430" t="str">
        <f>IF(AI303=1,SUM(AI$13:AI303),"")</f>
        <v/>
      </c>
      <c r="AH303" s="431" t="str">
        <f t="shared" si="13"/>
        <v/>
      </c>
      <c r="AI303" s="430" t="str">
        <f t="shared" si="14"/>
        <v/>
      </c>
    </row>
    <row r="304" spans="3:35" ht="20" customHeight="1">
      <c r="C304" s="83">
        <v>292</v>
      </c>
      <c r="D304" s="541"/>
      <c r="E304" s="541"/>
      <c r="F304" s="541"/>
      <c r="G304" s="542"/>
      <c r="H304" s="541"/>
      <c r="I304" s="541"/>
      <c r="K304" s="287">
        <v>1</v>
      </c>
      <c r="AG304" s="430" t="str">
        <f>IF(AI304=1,SUM(AI$13:AI304),"")</f>
        <v/>
      </c>
      <c r="AH304" s="431" t="str">
        <f t="shared" si="13"/>
        <v/>
      </c>
      <c r="AI304" s="430" t="str">
        <f t="shared" si="14"/>
        <v/>
      </c>
    </row>
    <row r="305" spans="3:35" ht="20" customHeight="1">
      <c r="C305" s="83">
        <v>293</v>
      </c>
      <c r="D305" s="541"/>
      <c r="E305" s="541"/>
      <c r="F305" s="541"/>
      <c r="G305" s="542"/>
      <c r="H305" s="541"/>
      <c r="I305" s="541"/>
      <c r="K305" s="287">
        <v>1</v>
      </c>
      <c r="AG305" s="430" t="str">
        <f>IF(AI305=1,SUM(AI$13:AI305),"")</f>
        <v/>
      </c>
      <c r="AH305" s="431" t="str">
        <f t="shared" si="13"/>
        <v/>
      </c>
      <c r="AI305" s="430" t="str">
        <f t="shared" si="14"/>
        <v/>
      </c>
    </row>
    <row r="306" spans="3:35" ht="20" customHeight="1">
      <c r="C306" s="83">
        <v>294</v>
      </c>
      <c r="D306" s="541"/>
      <c r="E306" s="541"/>
      <c r="F306" s="541"/>
      <c r="G306" s="542"/>
      <c r="H306" s="541"/>
      <c r="I306" s="541"/>
      <c r="K306" s="287">
        <v>1</v>
      </c>
      <c r="AG306" s="430" t="str">
        <f>IF(AI306=1,SUM(AI$13:AI306),"")</f>
        <v/>
      </c>
      <c r="AH306" s="431" t="str">
        <f t="shared" si="13"/>
        <v/>
      </c>
      <c r="AI306" s="430" t="str">
        <f t="shared" si="14"/>
        <v/>
      </c>
    </row>
    <row r="307" spans="3:35" ht="20" customHeight="1">
      <c r="C307" s="83">
        <v>295</v>
      </c>
      <c r="D307" s="541"/>
      <c r="E307" s="541"/>
      <c r="F307" s="541"/>
      <c r="G307" s="542"/>
      <c r="H307" s="541"/>
      <c r="I307" s="541"/>
      <c r="K307" s="287">
        <v>1</v>
      </c>
      <c r="AG307" s="430" t="str">
        <f>IF(AI307=1,SUM(AI$13:AI307),"")</f>
        <v/>
      </c>
      <c r="AH307" s="431" t="str">
        <f t="shared" si="13"/>
        <v/>
      </c>
      <c r="AI307" s="430" t="str">
        <f t="shared" si="14"/>
        <v/>
      </c>
    </row>
    <row r="308" spans="3:35" ht="20" customHeight="1">
      <c r="C308" s="83">
        <v>296</v>
      </c>
      <c r="D308" s="541"/>
      <c r="E308" s="541"/>
      <c r="F308" s="541"/>
      <c r="G308" s="542"/>
      <c r="H308" s="541"/>
      <c r="I308" s="541"/>
      <c r="K308" s="287">
        <v>1</v>
      </c>
      <c r="AG308" s="430" t="str">
        <f>IF(AI308=1,SUM(AI$13:AI308),"")</f>
        <v/>
      </c>
      <c r="AH308" s="431" t="str">
        <f t="shared" si="13"/>
        <v/>
      </c>
      <c r="AI308" s="430" t="str">
        <f t="shared" si="14"/>
        <v/>
      </c>
    </row>
    <row r="309" spans="3:35" ht="20" customHeight="1">
      <c r="C309" s="83">
        <v>297</v>
      </c>
      <c r="D309" s="541"/>
      <c r="E309" s="541"/>
      <c r="F309" s="541"/>
      <c r="G309" s="542"/>
      <c r="H309" s="541"/>
      <c r="I309" s="541"/>
      <c r="K309" s="287">
        <v>1</v>
      </c>
      <c r="AG309" s="430" t="str">
        <f>IF(AI309=1,SUM(AI$13:AI309),"")</f>
        <v/>
      </c>
      <c r="AH309" s="431" t="str">
        <f t="shared" si="13"/>
        <v/>
      </c>
      <c r="AI309" s="430" t="str">
        <f t="shared" si="14"/>
        <v/>
      </c>
    </row>
    <row r="310" spans="3:35" ht="20" customHeight="1">
      <c r="C310" s="83">
        <v>298</v>
      </c>
      <c r="D310" s="541"/>
      <c r="E310" s="541"/>
      <c r="F310" s="541"/>
      <c r="G310" s="542"/>
      <c r="H310" s="541"/>
      <c r="I310" s="541"/>
      <c r="K310" s="287">
        <v>1</v>
      </c>
      <c r="AG310" s="430" t="str">
        <f>IF(AI310=1,SUM(AI$13:AI310),"")</f>
        <v/>
      </c>
      <c r="AH310" s="431" t="str">
        <f t="shared" si="13"/>
        <v/>
      </c>
      <c r="AI310" s="430" t="str">
        <f t="shared" si="14"/>
        <v/>
      </c>
    </row>
    <row r="311" spans="3:35" ht="20" customHeight="1">
      <c r="C311" s="83">
        <v>299</v>
      </c>
      <c r="D311" s="541"/>
      <c r="E311" s="541"/>
      <c r="F311" s="541"/>
      <c r="G311" s="542"/>
      <c r="H311" s="541"/>
      <c r="I311" s="541"/>
      <c r="K311" s="287">
        <v>1</v>
      </c>
      <c r="AG311" s="430" t="str">
        <f>IF(AI311=1,SUM(AI$13:AI311),"")</f>
        <v/>
      </c>
      <c r="AH311" s="431" t="str">
        <f t="shared" si="13"/>
        <v/>
      </c>
      <c r="AI311" s="430" t="str">
        <f t="shared" si="14"/>
        <v/>
      </c>
    </row>
    <row r="312" spans="3:35" ht="20" customHeight="1">
      <c r="C312" s="83">
        <v>300</v>
      </c>
      <c r="D312" s="541"/>
      <c r="E312" s="541"/>
      <c r="F312" s="541"/>
      <c r="G312" s="542"/>
      <c r="H312" s="541"/>
      <c r="I312" s="541"/>
      <c r="K312" s="287">
        <v>1</v>
      </c>
      <c r="AG312" s="430" t="str">
        <f>IF(AI312=1,SUM(AI$13:AI312),"")</f>
        <v/>
      </c>
      <c r="AH312" s="431" t="str">
        <f t="shared" si="13"/>
        <v/>
      </c>
      <c r="AI312" s="430" t="str">
        <f t="shared" si="14"/>
        <v/>
      </c>
    </row>
    <row r="313" spans="3:35" ht="20" customHeight="1">
      <c r="C313" s="83">
        <v>301</v>
      </c>
      <c r="D313" s="541"/>
      <c r="E313" s="541"/>
      <c r="F313" s="541"/>
      <c r="G313" s="542"/>
      <c r="H313" s="541"/>
      <c r="I313" s="541"/>
      <c r="K313" s="287">
        <v>1</v>
      </c>
      <c r="AG313" s="430" t="str">
        <f>IF(AI313=1,SUM(AI$13:AI313),"")</f>
        <v/>
      </c>
      <c r="AH313" s="431" t="str">
        <f t="shared" si="13"/>
        <v/>
      </c>
      <c r="AI313" s="430" t="str">
        <f t="shared" si="14"/>
        <v/>
      </c>
    </row>
    <row r="314" spans="3:35" ht="20" customHeight="1">
      <c r="C314" s="83">
        <v>302</v>
      </c>
      <c r="D314" s="541"/>
      <c r="E314" s="541"/>
      <c r="F314" s="541"/>
      <c r="G314" s="542"/>
      <c r="H314" s="541"/>
      <c r="I314" s="541"/>
      <c r="K314" s="287">
        <v>1</v>
      </c>
      <c r="AG314" s="430" t="str">
        <f>IF(AI314=1,SUM(AI$13:AI314),"")</f>
        <v/>
      </c>
      <c r="AH314" s="431" t="str">
        <f t="shared" si="13"/>
        <v/>
      </c>
      <c r="AI314" s="430" t="str">
        <f t="shared" si="14"/>
        <v/>
      </c>
    </row>
    <row r="315" spans="3:35" ht="20" customHeight="1">
      <c r="C315" s="83">
        <v>303</v>
      </c>
      <c r="D315" s="541"/>
      <c r="E315" s="541"/>
      <c r="F315" s="541"/>
      <c r="G315" s="542"/>
      <c r="H315" s="541"/>
      <c r="I315" s="541"/>
      <c r="K315" s="287">
        <v>1</v>
      </c>
      <c r="AG315" s="430" t="str">
        <f>IF(AI315=1,SUM(AI$13:AI315),"")</f>
        <v/>
      </c>
      <c r="AH315" s="431" t="str">
        <f t="shared" si="13"/>
        <v/>
      </c>
      <c r="AI315" s="430" t="str">
        <f t="shared" si="14"/>
        <v/>
      </c>
    </row>
    <row r="316" spans="3:35" ht="20" customHeight="1">
      <c r="C316" s="83">
        <v>304</v>
      </c>
      <c r="D316" s="541"/>
      <c r="E316" s="541"/>
      <c r="F316" s="541"/>
      <c r="G316" s="542"/>
      <c r="H316" s="541"/>
      <c r="I316" s="541"/>
      <c r="K316" s="287">
        <v>1</v>
      </c>
      <c r="AG316" s="430" t="str">
        <f>IF(AI316=1,SUM(AI$13:AI316),"")</f>
        <v/>
      </c>
      <c r="AH316" s="431" t="str">
        <f t="shared" si="13"/>
        <v/>
      </c>
      <c r="AI316" s="430" t="str">
        <f t="shared" si="14"/>
        <v/>
      </c>
    </row>
    <row r="317" spans="3:35" ht="20" customHeight="1">
      <c r="C317" s="83">
        <v>305</v>
      </c>
      <c r="D317" s="541"/>
      <c r="E317" s="541"/>
      <c r="F317" s="541"/>
      <c r="G317" s="542"/>
      <c r="H317" s="541"/>
      <c r="I317" s="541"/>
      <c r="K317" s="287">
        <v>1</v>
      </c>
      <c r="AG317" s="430" t="str">
        <f>IF(AI317=1,SUM(AI$13:AI317),"")</f>
        <v/>
      </c>
      <c r="AH317" s="431" t="str">
        <f t="shared" si="13"/>
        <v/>
      </c>
      <c r="AI317" s="430" t="str">
        <f t="shared" si="14"/>
        <v/>
      </c>
    </row>
    <row r="318" spans="3:35" ht="20" customHeight="1">
      <c r="C318" s="83">
        <v>306</v>
      </c>
      <c r="D318" s="541"/>
      <c r="E318" s="541"/>
      <c r="F318" s="541"/>
      <c r="G318" s="542"/>
      <c r="H318" s="541"/>
      <c r="I318" s="541"/>
      <c r="K318" s="287">
        <v>1</v>
      </c>
      <c r="AG318" s="430" t="str">
        <f>IF(AI318=1,SUM(AI$13:AI318),"")</f>
        <v/>
      </c>
      <c r="AH318" s="431" t="str">
        <f t="shared" si="13"/>
        <v/>
      </c>
      <c r="AI318" s="430" t="str">
        <f t="shared" si="14"/>
        <v/>
      </c>
    </row>
    <row r="319" spans="3:35" ht="20" customHeight="1">
      <c r="C319" s="83">
        <v>307</v>
      </c>
      <c r="D319" s="541"/>
      <c r="E319" s="541"/>
      <c r="F319" s="541"/>
      <c r="G319" s="542"/>
      <c r="H319" s="541"/>
      <c r="I319" s="541"/>
      <c r="K319" s="287">
        <v>1</v>
      </c>
      <c r="AG319" s="430" t="str">
        <f>IF(AI319=1,SUM(AI$13:AI319),"")</f>
        <v/>
      </c>
      <c r="AH319" s="431" t="str">
        <f t="shared" si="13"/>
        <v/>
      </c>
      <c r="AI319" s="430" t="str">
        <f t="shared" si="14"/>
        <v/>
      </c>
    </row>
    <row r="320" spans="3:35" ht="20" customHeight="1">
      <c r="C320" s="83">
        <v>308</v>
      </c>
      <c r="D320" s="541"/>
      <c r="E320" s="541"/>
      <c r="F320" s="541"/>
      <c r="G320" s="542"/>
      <c r="H320" s="541"/>
      <c r="I320" s="541"/>
      <c r="K320" s="287">
        <v>1</v>
      </c>
      <c r="AG320" s="430" t="str">
        <f>IF(AI320=1,SUM(AI$13:AI320),"")</f>
        <v/>
      </c>
      <c r="AH320" s="431" t="str">
        <f t="shared" si="13"/>
        <v/>
      </c>
      <c r="AI320" s="430" t="str">
        <f t="shared" si="14"/>
        <v/>
      </c>
    </row>
    <row r="321" spans="3:35" ht="20" customHeight="1">
      <c r="C321" s="83">
        <v>309</v>
      </c>
      <c r="D321" s="541"/>
      <c r="E321" s="541"/>
      <c r="F321" s="541"/>
      <c r="G321" s="542"/>
      <c r="H321" s="541"/>
      <c r="I321" s="541"/>
      <c r="K321" s="287">
        <v>1</v>
      </c>
      <c r="AG321" s="430" t="str">
        <f>IF(AI321=1,SUM(AI$13:AI321),"")</f>
        <v/>
      </c>
      <c r="AH321" s="431" t="str">
        <f t="shared" si="13"/>
        <v/>
      </c>
      <c r="AI321" s="430" t="str">
        <f t="shared" si="14"/>
        <v/>
      </c>
    </row>
    <row r="322" spans="3:35" ht="20" customHeight="1">
      <c r="C322" s="83">
        <v>310</v>
      </c>
      <c r="D322" s="541"/>
      <c r="E322" s="541"/>
      <c r="F322" s="541"/>
      <c r="G322" s="542"/>
      <c r="H322" s="541"/>
      <c r="I322" s="541"/>
      <c r="K322" s="287">
        <v>1</v>
      </c>
      <c r="AG322" s="430" t="str">
        <f>IF(AI322=1,SUM(AI$13:AI322),"")</f>
        <v/>
      </c>
      <c r="AH322" s="431" t="str">
        <f t="shared" si="13"/>
        <v/>
      </c>
      <c r="AI322" s="430" t="str">
        <f t="shared" si="14"/>
        <v/>
      </c>
    </row>
    <row r="323" spans="3:35" ht="20" customHeight="1">
      <c r="C323" s="83">
        <v>311</v>
      </c>
      <c r="D323" s="541"/>
      <c r="E323" s="541"/>
      <c r="F323" s="541"/>
      <c r="G323" s="542"/>
      <c r="H323" s="541"/>
      <c r="I323" s="541"/>
      <c r="K323" s="287">
        <v>1</v>
      </c>
      <c r="AG323" s="430" t="str">
        <f>IF(AI323=1,SUM(AI$13:AI323),"")</f>
        <v/>
      </c>
      <c r="AH323" s="431" t="str">
        <f t="shared" si="13"/>
        <v/>
      </c>
      <c r="AI323" s="430" t="str">
        <f t="shared" si="14"/>
        <v/>
      </c>
    </row>
    <row r="324" spans="3:35" ht="20" customHeight="1">
      <c r="C324" s="83">
        <v>312</v>
      </c>
      <c r="D324" s="541"/>
      <c r="E324" s="541"/>
      <c r="F324" s="541"/>
      <c r="G324" s="542"/>
      <c r="H324" s="541"/>
      <c r="I324" s="541"/>
      <c r="K324" s="287">
        <v>1</v>
      </c>
      <c r="AG324" s="430" t="str">
        <f>IF(AI324=1,SUM(AI$13:AI324),"")</f>
        <v/>
      </c>
      <c r="AH324" s="431" t="str">
        <f t="shared" si="13"/>
        <v/>
      </c>
      <c r="AI324" s="430" t="str">
        <f t="shared" si="14"/>
        <v/>
      </c>
    </row>
    <row r="325" spans="3:35" ht="20" customHeight="1">
      <c r="C325" s="83">
        <v>313</v>
      </c>
      <c r="D325" s="541"/>
      <c r="E325" s="541"/>
      <c r="F325" s="541"/>
      <c r="G325" s="542"/>
      <c r="H325" s="541"/>
      <c r="I325" s="541"/>
      <c r="K325" s="287">
        <v>1</v>
      </c>
      <c r="AG325" s="430" t="str">
        <f>IF(AI325=1,SUM(AI$13:AI325),"")</f>
        <v/>
      </c>
      <c r="AH325" s="431" t="str">
        <f t="shared" si="13"/>
        <v/>
      </c>
      <c r="AI325" s="430" t="str">
        <f t="shared" si="14"/>
        <v/>
      </c>
    </row>
    <row r="326" spans="3:35" ht="20" customHeight="1">
      <c r="C326" s="83">
        <v>314</v>
      </c>
      <c r="D326" s="541"/>
      <c r="E326" s="541"/>
      <c r="F326" s="541"/>
      <c r="G326" s="542"/>
      <c r="H326" s="541"/>
      <c r="I326" s="541"/>
      <c r="K326" s="287">
        <v>1</v>
      </c>
      <c r="AG326" s="430" t="str">
        <f>IF(AI326=1,SUM(AI$13:AI326),"")</f>
        <v/>
      </c>
      <c r="AH326" s="431" t="str">
        <f t="shared" si="13"/>
        <v/>
      </c>
      <c r="AI326" s="430" t="str">
        <f t="shared" si="14"/>
        <v/>
      </c>
    </row>
    <row r="327" spans="3:35" ht="20" customHeight="1">
      <c r="C327" s="83">
        <v>315</v>
      </c>
      <c r="D327" s="541"/>
      <c r="E327" s="541"/>
      <c r="F327" s="541"/>
      <c r="G327" s="542"/>
      <c r="H327" s="541"/>
      <c r="I327" s="541"/>
      <c r="K327" s="287">
        <v>1</v>
      </c>
      <c r="AG327" s="430" t="str">
        <f>IF(AI327=1,SUM(AI$13:AI327),"")</f>
        <v/>
      </c>
      <c r="AH327" s="431" t="str">
        <f t="shared" si="13"/>
        <v/>
      </c>
      <c r="AI327" s="430" t="str">
        <f t="shared" si="14"/>
        <v/>
      </c>
    </row>
    <row r="328" spans="3:35" ht="20" customHeight="1">
      <c r="C328" s="83">
        <v>316</v>
      </c>
      <c r="D328" s="541"/>
      <c r="E328" s="541"/>
      <c r="F328" s="541"/>
      <c r="G328" s="542"/>
      <c r="H328" s="541"/>
      <c r="I328" s="541"/>
      <c r="K328" s="287">
        <v>1</v>
      </c>
      <c r="AG328" s="430" t="str">
        <f>IF(AI328=1,SUM(AI$13:AI328),"")</f>
        <v/>
      </c>
      <c r="AH328" s="431" t="str">
        <f t="shared" si="13"/>
        <v/>
      </c>
      <c r="AI328" s="430" t="str">
        <f t="shared" si="14"/>
        <v/>
      </c>
    </row>
    <row r="329" spans="3:35" ht="20" customHeight="1">
      <c r="C329" s="83">
        <v>317</v>
      </c>
      <c r="D329" s="541"/>
      <c r="E329" s="541"/>
      <c r="F329" s="541"/>
      <c r="G329" s="542"/>
      <c r="H329" s="541"/>
      <c r="I329" s="541"/>
      <c r="K329" s="287">
        <v>1</v>
      </c>
      <c r="AG329" s="430" t="str">
        <f>IF(AI329=1,SUM(AI$13:AI329),"")</f>
        <v/>
      </c>
      <c r="AH329" s="431" t="str">
        <f t="shared" si="13"/>
        <v/>
      </c>
      <c r="AI329" s="430" t="str">
        <f t="shared" si="14"/>
        <v/>
      </c>
    </row>
    <row r="330" spans="3:35" ht="20" customHeight="1">
      <c r="C330" s="83">
        <v>318</v>
      </c>
      <c r="D330" s="541"/>
      <c r="E330" s="541"/>
      <c r="F330" s="541"/>
      <c r="G330" s="542"/>
      <c r="H330" s="541"/>
      <c r="I330" s="541"/>
      <c r="K330" s="287">
        <v>1</v>
      </c>
      <c r="AG330" s="430" t="str">
        <f>IF(AI330=1,SUM(AI$13:AI330),"")</f>
        <v/>
      </c>
      <c r="AH330" s="431" t="str">
        <f t="shared" si="13"/>
        <v/>
      </c>
      <c r="AI330" s="430" t="str">
        <f t="shared" si="14"/>
        <v/>
      </c>
    </row>
    <row r="331" spans="3:35" ht="20" customHeight="1">
      <c r="C331" s="83">
        <v>319</v>
      </c>
      <c r="D331" s="541"/>
      <c r="E331" s="541"/>
      <c r="F331" s="541"/>
      <c r="G331" s="542"/>
      <c r="H331" s="541"/>
      <c r="I331" s="541"/>
      <c r="K331" s="287">
        <v>1</v>
      </c>
      <c r="AG331" s="430" t="str">
        <f>IF(AI331=1,SUM(AI$13:AI331),"")</f>
        <v/>
      </c>
      <c r="AH331" s="431" t="str">
        <f t="shared" si="13"/>
        <v/>
      </c>
      <c r="AI331" s="430" t="str">
        <f t="shared" si="14"/>
        <v/>
      </c>
    </row>
    <row r="332" spans="3:35" ht="20" customHeight="1">
      <c r="C332" s="83">
        <v>320</v>
      </c>
      <c r="D332" s="541"/>
      <c r="E332" s="541"/>
      <c r="F332" s="541"/>
      <c r="G332" s="542"/>
      <c r="H332" s="541"/>
      <c r="I332" s="541"/>
      <c r="K332" s="287">
        <v>1</v>
      </c>
      <c r="AG332" s="430" t="str">
        <f>IF(AI332=1,SUM(AI$13:AI332),"")</f>
        <v/>
      </c>
      <c r="AH332" s="431" t="str">
        <f t="shared" si="13"/>
        <v/>
      </c>
      <c r="AI332" s="430" t="str">
        <f t="shared" si="14"/>
        <v/>
      </c>
    </row>
    <row r="333" spans="3:35" ht="20" customHeight="1">
      <c r="C333" s="83">
        <v>321</v>
      </c>
      <c r="D333" s="541"/>
      <c r="E333" s="541"/>
      <c r="F333" s="541"/>
      <c r="G333" s="542"/>
      <c r="H333" s="541"/>
      <c r="I333" s="541"/>
      <c r="K333" s="287">
        <v>1</v>
      </c>
      <c r="AG333" s="430" t="str">
        <f>IF(AI333=1,SUM(AI$13:AI333),"")</f>
        <v/>
      </c>
      <c r="AH333" s="431" t="str">
        <f t="shared" si="13"/>
        <v/>
      </c>
      <c r="AI333" s="430" t="str">
        <f t="shared" si="14"/>
        <v/>
      </c>
    </row>
    <row r="334" spans="3:35" ht="20" customHeight="1">
      <c r="C334" s="83">
        <v>322</v>
      </c>
      <c r="D334" s="541"/>
      <c r="E334" s="541"/>
      <c r="F334" s="541"/>
      <c r="G334" s="542"/>
      <c r="H334" s="541"/>
      <c r="I334" s="541"/>
      <c r="K334" s="287">
        <v>1</v>
      </c>
      <c r="AG334" s="430" t="str">
        <f>IF(AI334=1,SUM(AI$13:AI334),"")</f>
        <v/>
      </c>
      <c r="AH334" s="431" t="str">
        <f t="shared" ref="AH334:AH397" si="15">IF(I334="","",I334&amp;"; ")</f>
        <v/>
      </c>
      <c r="AI334" s="430" t="str">
        <f t="shared" ref="AI334:AI397" si="16">IF(AH334="","",1)</f>
        <v/>
      </c>
    </row>
    <row r="335" spans="3:35" ht="20" customHeight="1">
      <c r="C335" s="83">
        <v>323</v>
      </c>
      <c r="D335" s="541"/>
      <c r="E335" s="541"/>
      <c r="F335" s="541"/>
      <c r="G335" s="542"/>
      <c r="H335" s="541"/>
      <c r="I335" s="541"/>
      <c r="K335" s="287">
        <v>1</v>
      </c>
      <c r="AG335" s="430" t="str">
        <f>IF(AI335=1,SUM(AI$13:AI335),"")</f>
        <v/>
      </c>
      <c r="AH335" s="431" t="str">
        <f t="shared" si="15"/>
        <v/>
      </c>
      <c r="AI335" s="430" t="str">
        <f t="shared" si="16"/>
        <v/>
      </c>
    </row>
    <row r="336" spans="3:35" ht="20" customHeight="1">
      <c r="C336" s="83">
        <v>324</v>
      </c>
      <c r="D336" s="541"/>
      <c r="E336" s="541"/>
      <c r="F336" s="541"/>
      <c r="G336" s="542"/>
      <c r="H336" s="541"/>
      <c r="I336" s="541"/>
      <c r="K336" s="287">
        <v>1</v>
      </c>
      <c r="AG336" s="430" t="str">
        <f>IF(AI336=1,SUM(AI$13:AI336),"")</f>
        <v/>
      </c>
      <c r="AH336" s="431" t="str">
        <f t="shared" si="15"/>
        <v/>
      </c>
      <c r="AI336" s="430" t="str">
        <f t="shared" si="16"/>
        <v/>
      </c>
    </row>
    <row r="337" spans="3:35" ht="20" customHeight="1">
      <c r="C337" s="83">
        <v>325</v>
      </c>
      <c r="D337" s="541"/>
      <c r="E337" s="541"/>
      <c r="F337" s="541"/>
      <c r="G337" s="542"/>
      <c r="H337" s="541"/>
      <c r="I337" s="541"/>
      <c r="K337" s="287">
        <v>1</v>
      </c>
      <c r="AG337" s="430" t="str">
        <f>IF(AI337=1,SUM(AI$13:AI337),"")</f>
        <v/>
      </c>
      <c r="AH337" s="431" t="str">
        <f t="shared" si="15"/>
        <v/>
      </c>
      <c r="AI337" s="430" t="str">
        <f t="shared" si="16"/>
        <v/>
      </c>
    </row>
    <row r="338" spans="3:35" ht="20" customHeight="1">
      <c r="C338" s="83">
        <v>326</v>
      </c>
      <c r="D338" s="541"/>
      <c r="E338" s="541"/>
      <c r="F338" s="541"/>
      <c r="G338" s="542"/>
      <c r="H338" s="541"/>
      <c r="I338" s="541"/>
      <c r="K338" s="287">
        <v>1</v>
      </c>
      <c r="AG338" s="430" t="str">
        <f>IF(AI338=1,SUM(AI$13:AI338),"")</f>
        <v/>
      </c>
      <c r="AH338" s="431" t="str">
        <f t="shared" si="15"/>
        <v/>
      </c>
      <c r="AI338" s="430" t="str">
        <f t="shared" si="16"/>
        <v/>
      </c>
    </row>
    <row r="339" spans="3:35" ht="20" customHeight="1">
      <c r="C339" s="83">
        <v>327</v>
      </c>
      <c r="D339" s="541"/>
      <c r="E339" s="541"/>
      <c r="F339" s="541"/>
      <c r="G339" s="542"/>
      <c r="H339" s="541"/>
      <c r="I339" s="541"/>
      <c r="K339" s="287">
        <v>1</v>
      </c>
      <c r="AG339" s="430" t="str">
        <f>IF(AI339=1,SUM(AI$13:AI339),"")</f>
        <v/>
      </c>
      <c r="AH339" s="431" t="str">
        <f t="shared" si="15"/>
        <v/>
      </c>
      <c r="AI339" s="430" t="str">
        <f t="shared" si="16"/>
        <v/>
      </c>
    </row>
    <row r="340" spans="3:35" ht="20" customHeight="1">
      <c r="C340" s="83">
        <v>328</v>
      </c>
      <c r="D340" s="541"/>
      <c r="E340" s="541"/>
      <c r="F340" s="541"/>
      <c r="G340" s="542"/>
      <c r="H340" s="541"/>
      <c r="I340" s="541"/>
      <c r="K340" s="287">
        <v>1</v>
      </c>
      <c r="AG340" s="430" t="str">
        <f>IF(AI340=1,SUM(AI$13:AI340),"")</f>
        <v/>
      </c>
      <c r="AH340" s="431" t="str">
        <f t="shared" si="15"/>
        <v/>
      </c>
      <c r="AI340" s="430" t="str">
        <f t="shared" si="16"/>
        <v/>
      </c>
    </row>
    <row r="341" spans="3:35" ht="20" customHeight="1">
      <c r="C341" s="83">
        <v>329</v>
      </c>
      <c r="D341" s="541"/>
      <c r="E341" s="541"/>
      <c r="F341" s="541"/>
      <c r="G341" s="542"/>
      <c r="H341" s="541"/>
      <c r="I341" s="541"/>
      <c r="K341" s="287">
        <v>1</v>
      </c>
      <c r="AG341" s="430" t="str">
        <f>IF(AI341=1,SUM(AI$13:AI341),"")</f>
        <v/>
      </c>
      <c r="AH341" s="431" t="str">
        <f t="shared" si="15"/>
        <v/>
      </c>
      <c r="AI341" s="430" t="str">
        <f t="shared" si="16"/>
        <v/>
      </c>
    </row>
    <row r="342" spans="3:35" ht="20" customHeight="1">
      <c r="C342" s="83">
        <v>330</v>
      </c>
      <c r="D342" s="541"/>
      <c r="E342" s="541"/>
      <c r="F342" s="541"/>
      <c r="G342" s="542"/>
      <c r="H342" s="541"/>
      <c r="I342" s="541"/>
      <c r="K342" s="287">
        <v>1</v>
      </c>
      <c r="AG342" s="430" t="str">
        <f>IF(AI342=1,SUM(AI$13:AI342),"")</f>
        <v/>
      </c>
      <c r="AH342" s="431" t="str">
        <f t="shared" si="15"/>
        <v/>
      </c>
      <c r="AI342" s="430" t="str">
        <f t="shared" si="16"/>
        <v/>
      </c>
    </row>
    <row r="343" spans="3:35" ht="20" customHeight="1">
      <c r="C343" s="83">
        <v>331</v>
      </c>
      <c r="D343" s="541"/>
      <c r="E343" s="541"/>
      <c r="F343" s="541"/>
      <c r="G343" s="542"/>
      <c r="H343" s="541"/>
      <c r="I343" s="541"/>
      <c r="K343" s="287">
        <v>1</v>
      </c>
      <c r="AG343" s="430" t="str">
        <f>IF(AI343=1,SUM(AI$13:AI343),"")</f>
        <v/>
      </c>
      <c r="AH343" s="431" t="str">
        <f t="shared" si="15"/>
        <v/>
      </c>
      <c r="AI343" s="430" t="str">
        <f t="shared" si="16"/>
        <v/>
      </c>
    </row>
    <row r="344" spans="3:35" ht="20" customHeight="1">
      <c r="C344" s="83">
        <v>332</v>
      </c>
      <c r="D344" s="541"/>
      <c r="E344" s="541"/>
      <c r="F344" s="541"/>
      <c r="G344" s="542"/>
      <c r="H344" s="541"/>
      <c r="I344" s="541"/>
      <c r="K344" s="287">
        <v>1</v>
      </c>
      <c r="AG344" s="430" t="str">
        <f>IF(AI344=1,SUM(AI$13:AI344),"")</f>
        <v/>
      </c>
      <c r="AH344" s="431" t="str">
        <f t="shared" si="15"/>
        <v/>
      </c>
      <c r="AI344" s="430" t="str">
        <f t="shared" si="16"/>
        <v/>
      </c>
    </row>
    <row r="345" spans="3:35" ht="20" customHeight="1">
      <c r="C345" s="83">
        <v>333</v>
      </c>
      <c r="D345" s="541"/>
      <c r="E345" s="541"/>
      <c r="F345" s="541"/>
      <c r="G345" s="542"/>
      <c r="H345" s="541"/>
      <c r="I345" s="541"/>
      <c r="K345" s="287">
        <v>1</v>
      </c>
      <c r="AG345" s="430" t="str">
        <f>IF(AI345=1,SUM(AI$13:AI345),"")</f>
        <v/>
      </c>
      <c r="AH345" s="431" t="str">
        <f t="shared" si="15"/>
        <v/>
      </c>
      <c r="AI345" s="430" t="str">
        <f t="shared" si="16"/>
        <v/>
      </c>
    </row>
    <row r="346" spans="3:35" ht="20" customHeight="1">
      <c r="C346" s="83">
        <v>334</v>
      </c>
      <c r="D346" s="541"/>
      <c r="E346" s="541"/>
      <c r="F346" s="541"/>
      <c r="G346" s="542"/>
      <c r="H346" s="541"/>
      <c r="I346" s="541"/>
      <c r="K346" s="287">
        <v>1</v>
      </c>
      <c r="AG346" s="430" t="str">
        <f>IF(AI346=1,SUM(AI$13:AI346),"")</f>
        <v/>
      </c>
      <c r="AH346" s="431" t="str">
        <f t="shared" si="15"/>
        <v/>
      </c>
      <c r="AI346" s="430" t="str">
        <f t="shared" si="16"/>
        <v/>
      </c>
    </row>
    <row r="347" spans="3:35" ht="20" customHeight="1">
      <c r="C347" s="83">
        <v>335</v>
      </c>
      <c r="D347" s="541"/>
      <c r="E347" s="541"/>
      <c r="F347" s="541"/>
      <c r="G347" s="542"/>
      <c r="H347" s="541"/>
      <c r="I347" s="541"/>
      <c r="K347" s="287">
        <v>1</v>
      </c>
      <c r="AG347" s="430" t="str">
        <f>IF(AI347=1,SUM(AI$13:AI347),"")</f>
        <v/>
      </c>
      <c r="AH347" s="431" t="str">
        <f t="shared" si="15"/>
        <v/>
      </c>
      <c r="AI347" s="430" t="str">
        <f t="shared" si="16"/>
        <v/>
      </c>
    </row>
    <row r="348" spans="3:35" ht="20" customHeight="1">
      <c r="C348" s="83">
        <v>336</v>
      </c>
      <c r="D348" s="541"/>
      <c r="E348" s="541"/>
      <c r="F348" s="541"/>
      <c r="G348" s="542"/>
      <c r="H348" s="541"/>
      <c r="I348" s="541"/>
      <c r="K348" s="287">
        <v>1</v>
      </c>
      <c r="AG348" s="430" t="str">
        <f>IF(AI348=1,SUM(AI$13:AI348),"")</f>
        <v/>
      </c>
      <c r="AH348" s="431" t="str">
        <f t="shared" si="15"/>
        <v/>
      </c>
      <c r="AI348" s="430" t="str">
        <f t="shared" si="16"/>
        <v/>
      </c>
    </row>
    <row r="349" spans="3:35" ht="20" customHeight="1">
      <c r="C349" s="83">
        <v>337</v>
      </c>
      <c r="D349" s="541"/>
      <c r="E349" s="541"/>
      <c r="F349" s="541"/>
      <c r="G349" s="542"/>
      <c r="H349" s="541"/>
      <c r="I349" s="541"/>
      <c r="K349" s="287">
        <v>1</v>
      </c>
      <c r="AG349" s="430" t="str">
        <f>IF(AI349=1,SUM(AI$13:AI349),"")</f>
        <v/>
      </c>
      <c r="AH349" s="431" t="str">
        <f t="shared" si="15"/>
        <v/>
      </c>
      <c r="AI349" s="430" t="str">
        <f t="shared" si="16"/>
        <v/>
      </c>
    </row>
    <row r="350" spans="3:35" ht="20" customHeight="1">
      <c r="C350" s="83">
        <v>338</v>
      </c>
      <c r="D350" s="541"/>
      <c r="E350" s="541"/>
      <c r="F350" s="541"/>
      <c r="G350" s="542"/>
      <c r="H350" s="541"/>
      <c r="I350" s="541"/>
      <c r="K350" s="287">
        <v>1</v>
      </c>
      <c r="AG350" s="430" t="str">
        <f>IF(AI350=1,SUM(AI$13:AI350),"")</f>
        <v/>
      </c>
      <c r="AH350" s="431" t="str">
        <f t="shared" si="15"/>
        <v/>
      </c>
      <c r="AI350" s="430" t="str">
        <f t="shared" si="16"/>
        <v/>
      </c>
    </row>
    <row r="351" spans="3:35" ht="20" customHeight="1">
      <c r="C351" s="83">
        <v>339</v>
      </c>
      <c r="D351" s="541"/>
      <c r="E351" s="541"/>
      <c r="F351" s="541"/>
      <c r="G351" s="542"/>
      <c r="H351" s="541"/>
      <c r="I351" s="541"/>
      <c r="K351" s="287">
        <v>1</v>
      </c>
      <c r="AG351" s="430" t="str">
        <f>IF(AI351=1,SUM(AI$13:AI351),"")</f>
        <v/>
      </c>
      <c r="AH351" s="431" t="str">
        <f t="shared" si="15"/>
        <v/>
      </c>
      <c r="AI351" s="430" t="str">
        <f t="shared" si="16"/>
        <v/>
      </c>
    </row>
    <row r="352" spans="3:35" ht="20" customHeight="1">
      <c r="C352" s="83">
        <v>340</v>
      </c>
      <c r="D352" s="541"/>
      <c r="E352" s="541"/>
      <c r="F352" s="541"/>
      <c r="G352" s="542"/>
      <c r="H352" s="541"/>
      <c r="I352" s="541"/>
      <c r="K352" s="287">
        <v>1</v>
      </c>
      <c r="AG352" s="430" t="str">
        <f>IF(AI352=1,SUM(AI$13:AI352),"")</f>
        <v/>
      </c>
      <c r="AH352" s="431" t="str">
        <f t="shared" si="15"/>
        <v/>
      </c>
      <c r="AI352" s="430" t="str">
        <f t="shared" si="16"/>
        <v/>
      </c>
    </row>
    <row r="353" spans="3:35" ht="20" customHeight="1">
      <c r="C353" s="83">
        <v>341</v>
      </c>
      <c r="D353" s="541"/>
      <c r="E353" s="541"/>
      <c r="F353" s="541"/>
      <c r="G353" s="542"/>
      <c r="H353" s="541"/>
      <c r="I353" s="541"/>
      <c r="K353" s="287">
        <v>1</v>
      </c>
      <c r="AG353" s="430" t="str">
        <f>IF(AI353=1,SUM(AI$13:AI353),"")</f>
        <v/>
      </c>
      <c r="AH353" s="431" t="str">
        <f t="shared" si="15"/>
        <v/>
      </c>
      <c r="AI353" s="430" t="str">
        <f t="shared" si="16"/>
        <v/>
      </c>
    </row>
    <row r="354" spans="3:35" ht="20" customHeight="1">
      <c r="C354" s="83">
        <v>342</v>
      </c>
      <c r="D354" s="541"/>
      <c r="E354" s="541"/>
      <c r="F354" s="541"/>
      <c r="G354" s="542"/>
      <c r="H354" s="541"/>
      <c r="I354" s="541"/>
      <c r="K354" s="287">
        <v>1</v>
      </c>
      <c r="AG354" s="430" t="str">
        <f>IF(AI354=1,SUM(AI$13:AI354),"")</f>
        <v/>
      </c>
      <c r="AH354" s="431" t="str">
        <f t="shared" si="15"/>
        <v/>
      </c>
      <c r="AI354" s="430" t="str">
        <f t="shared" si="16"/>
        <v/>
      </c>
    </row>
    <row r="355" spans="3:35" ht="20" customHeight="1">
      <c r="C355" s="83">
        <v>343</v>
      </c>
      <c r="D355" s="541"/>
      <c r="E355" s="541"/>
      <c r="F355" s="541"/>
      <c r="G355" s="542"/>
      <c r="H355" s="541"/>
      <c r="I355" s="541"/>
      <c r="K355" s="287">
        <v>1</v>
      </c>
      <c r="AG355" s="430" t="str">
        <f>IF(AI355=1,SUM(AI$13:AI355),"")</f>
        <v/>
      </c>
      <c r="AH355" s="431" t="str">
        <f t="shared" si="15"/>
        <v/>
      </c>
      <c r="AI355" s="430" t="str">
        <f t="shared" si="16"/>
        <v/>
      </c>
    </row>
    <row r="356" spans="3:35" ht="20" customHeight="1">
      <c r="C356" s="83">
        <v>344</v>
      </c>
      <c r="D356" s="541"/>
      <c r="E356" s="541"/>
      <c r="F356" s="541"/>
      <c r="G356" s="542"/>
      <c r="H356" s="541"/>
      <c r="I356" s="541"/>
      <c r="K356" s="287">
        <v>1</v>
      </c>
      <c r="AG356" s="430" t="str">
        <f>IF(AI356=1,SUM(AI$13:AI356),"")</f>
        <v/>
      </c>
      <c r="AH356" s="431" t="str">
        <f t="shared" si="15"/>
        <v/>
      </c>
      <c r="AI356" s="430" t="str">
        <f t="shared" si="16"/>
        <v/>
      </c>
    </row>
    <row r="357" spans="3:35" ht="20" customHeight="1">
      <c r="C357" s="83">
        <v>345</v>
      </c>
      <c r="D357" s="541"/>
      <c r="E357" s="541"/>
      <c r="F357" s="541"/>
      <c r="G357" s="542"/>
      <c r="H357" s="541"/>
      <c r="I357" s="541"/>
      <c r="K357" s="287">
        <v>1</v>
      </c>
      <c r="AG357" s="430" t="str">
        <f>IF(AI357=1,SUM(AI$13:AI357),"")</f>
        <v/>
      </c>
      <c r="AH357" s="431" t="str">
        <f t="shared" si="15"/>
        <v/>
      </c>
      <c r="AI357" s="430" t="str">
        <f t="shared" si="16"/>
        <v/>
      </c>
    </row>
    <row r="358" spans="3:35" ht="20" customHeight="1">
      <c r="C358" s="83">
        <v>346</v>
      </c>
      <c r="D358" s="541"/>
      <c r="E358" s="541"/>
      <c r="F358" s="541"/>
      <c r="G358" s="542"/>
      <c r="H358" s="541"/>
      <c r="I358" s="541"/>
      <c r="K358" s="287">
        <v>1</v>
      </c>
      <c r="AG358" s="430" t="str">
        <f>IF(AI358=1,SUM(AI$13:AI358),"")</f>
        <v/>
      </c>
      <c r="AH358" s="431" t="str">
        <f t="shared" si="15"/>
        <v/>
      </c>
      <c r="AI358" s="430" t="str">
        <f t="shared" si="16"/>
        <v/>
      </c>
    </row>
    <row r="359" spans="3:35" ht="20" customHeight="1">
      <c r="C359" s="83">
        <v>347</v>
      </c>
      <c r="D359" s="541"/>
      <c r="E359" s="541"/>
      <c r="F359" s="541"/>
      <c r="G359" s="542"/>
      <c r="H359" s="541"/>
      <c r="I359" s="541"/>
      <c r="K359" s="287">
        <v>1</v>
      </c>
      <c r="AG359" s="430" t="str">
        <f>IF(AI359=1,SUM(AI$13:AI359),"")</f>
        <v/>
      </c>
      <c r="AH359" s="431" t="str">
        <f t="shared" si="15"/>
        <v/>
      </c>
      <c r="AI359" s="430" t="str">
        <f t="shared" si="16"/>
        <v/>
      </c>
    </row>
    <row r="360" spans="3:35" ht="20" customHeight="1">
      <c r="C360" s="83">
        <v>348</v>
      </c>
      <c r="D360" s="541"/>
      <c r="E360" s="541"/>
      <c r="F360" s="541"/>
      <c r="G360" s="542"/>
      <c r="H360" s="541"/>
      <c r="I360" s="541"/>
      <c r="K360" s="287">
        <v>1</v>
      </c>
      <c r="AG360" s="430" t="str">
        <f>IF(AI360=1,SUM(AI$13:AI360),"")</f>
        <v/>
      </c>
      <c r="AH360" s="431" t="str">
        <f t="shared" si="15"/>
        <v/>
      </c>
      <c r="AI360" s="430" t="str">
        <f t="shared" si="16"/>
        <v/>
      </c>
    </row>
    <row r="361" spans="3:35" ht="20" customHeight="1">
      <c r="C361" s="83">
        <v>349</v>
      </c>
      <c r="D361" s="541"/>
      <c r="E361" s="541"/>
      <c r="F361" s="541"/>
      <c r="G361" s="542"/>
      <c r="H361" s="541"/>
      <c r="I361" s="541"/>
      <c r="K361" s="287">
        <v>1</v>
      </c>
      <c r="AG361" s="430" t="str">
        <f>IF(AI361=1,SUM(AI$13:AI361),"")</f>
        <v/>
      </c>
      <c r="AH361" s="431" t="str">
        <f t="shared" si="15"/>
        <v/>
      </c>
      <c r="AI361" s="430" t="str">
        <f t="shared" si="16"/>
        <v/>
      </c>
    </row>
    <row r="362" spans="3:35" ht="20" customHeight="1">
      <c r="C362" s="83">
        <v>350</v>
      </c>
      <c r="D362" s="541"/>
      <c r="E362" s="541"/>
      <c r="F362" s="541"/>
      <c r="G362" s="542"/>
      <c r="H362" s="541"/>
      <c r="I362" s="541"/>
      <c r="K362" s="287">
        <v>1</v>
      </c>
      <c r="AG362" s="430" t="str">
        <f>IF(AI362=1,SUM(AI$13:AI362),"")</f>
        <v/>
      </c>
      <c r="AH362" s="431" t="str">
        <f t="shared" si="15"/>
        <v/>
      </c>
      <c r="AI362" s="430" t="str">
        <f t="shared" si="16"/>
        <v/>
      </c>
    </row>
    <row r="363" spans="3:35" ht="20" customHeight="1">
      <c r="C363" s="83">
        <v>351</v>
      </c>
      <c r="D363" s="541"/>
      <c r="E363" s="541"/>
      <c r="F363" s="541"/>
      <c r="G363" s="542"/>
      <c r="H363" s="541"/>
      <c r="I363" s="541"/>
      <c r="K363" s="287">
        <v>1</v>
      </c>
      <c r="AG363" s="430" t="str">
        <f>IF(AI363=1,SUM(AI$13:AI363),"")</f>
        <v/>
      </c>
      <c r="AH363" s="431" t="str">
        <f t="shared" si="15"/>
        <v/>
      </c>
      <c r="AI363" s="430" t="str">
        <f t="shared" si="16"/>
        <v/>
      </c>
    </row>
    <row r="364" spans="3:35" ht="20" customHeight="1">
      <c r="C364" s="83">
        <v>352</v>
      </c>
      <c r="D364" s="541"/>
      <c r="E364" s="541"/>
      <c r="F364" s="541"/>
      <c r="G364" s="542"/>
      <c r="H364" s="541"/>
      <c r="I364" s="541"/>
      <c r="K364" s="287">
        <v>1</v>
      </c>
      <c r="AG364" s="430" t="str">
        <f>IF(AI364=1,SUM(AI$13:AI364),"")</f>
        <v/>
      </c>
      <c r="AH364" s="431" t="str">
        <f t="shared" si="15"/>
        <v/>
      </c>
      <c r="AI364" s="430" t="str">
        <f t="shared" si="16"/>
        <v/>
      </c>
    </row>
    <row r="365" spans="3:35" ht="20" customHeight="1">
      <c r="C365" s="83">
        <v>353</v>
      </c>
      <c r="D365" s="541"/>
      <c r="E365" s="541"/>
      <c r="F365" s="541"/>
      <c r="G365" s="542"/>
      <c r="H365" s="541"/>
      <c r="I365" s="541"/>
      <c r="K365" s="287">
        <v>1</v>
      </c>
      <c r="AG365" s="430" t="str">
        <f>IF(AI365=1,SUM(AI$13:AI365),"")</f>
        <v/>
      </c>
      <c r="AH365" s="431" t="str">
        <f t="shared" si="15"/>
        <v/>
      </c>
      <c r="AI365" s="430" t="str">
        <f t="shared" si="16"/>
        <v/>
      </c>
    </row>
    <row r="366" spans="3:35" ht="20" customHeight="1">
      <c r="C366" s="83">
        <v>354</v>
      </c>
      <c r="D366" s="541"/>
      <c r="E366" s="541"/>
      <c r="F366" s="541"/>
      <c r="G366" s="542"/>
      <c r="H366" s="541"/>
      <c r="I366" s="541"/>
      <c r="K366" s="287">
        <v>1</v>
      </c>
      <c r="AG366" s="430" t="str">
        <f>IF(AI366=1,SUM(AI$13:AI366),"")</f>
        <v/>
      </c>
      <c r="AH366" s="431" t="str">
        <f t="shared" si="15"/>
        <v/>
      </c>
      <c r="AI366" s="430" t="str">
        <f t="shared" si="16"/>
        <v/>
      </c>
    </row>
    <row r="367" spans="3:35" ht="20" customHeight="1">
      <c r="C367" s="83">
        <v>355</v>
      </c>
      <c r="D367" s="541"/>
      <c r="E367" s="541"/>
      <c r="F367" s="541"/>
      <c r="G367" s="542"/>
      <c r="H367" s="541"/>
      <c r="I367" s="541"/>
      <c r="K367" s="287">
        <v>1</v>
      </c>
      <c r="AG367" s="430" t="str">
        <f>IF(AI367=1,SUM(AI$13:AI367),"")</f>
        <v/>
      </c>
      <c r="AH367" s="431" t="str">
        <f t="shared" si="15"/>
        <v/>
      </c>
      <c r="AI367" s="430" t="str">
        <f t="shared" si="16"/>
        <v/>
      </c>
    </row>
    <row r="368" spans="3:35" ht="20" customHeight="1">
      <c r="C368" s="83">
        <v>356</v>
      </c>
      <c r="D368" s="541"/>
      <c r="E368" s="541"/>
      <c r="F368" s="541"/>
      <c r="G368" s="542"/>
      <c r="H368" s="541"/>
      <c r="I368" s="541"/>
      <c r="K368" s="287">
        <v>1</v>
      </c>
      <c r="AG368" s="430" t="str">
        <f>IF(AI368=1,SUM(AI$13:AI368),"")</f>
        <v/>
      </c>
      <c r="AH368" s="431" t="str">
        <f t="shared" si="15"/>
        <v/>
      </c>
      <c r="AI368" s="430" t="str">
        <f t="shared" si="16"/>
        <v/>
      </c>
    </row>
    <row r="369" spans="3:35" ht="20" customHeight="1">
      <c r="C369" s="83">
        <v>357</v>
      </c>
      <c r="D369" s="541"/>
      <c r="E369" s="541"/>
      <c r="F369" s="541"/>
      <c r="G369" s="542"/>
      <c r="H369" s="541"/>
      <c r="I369" s="541"/>
      <c r="K369" s="287">
        <v>1</v>
      </c>
      <c r="AG369" s="430" t="str">
        <f>IF(AI369=1,SUM(AI$13:AI369),"")</f>
        <v/>
      </c>
      <c r="AH369" s="431" t="str">
        <f t="shared" si="15"/>
        <v/>
      </c>
      <c r="AI369" s="430" t="str">
        <f t="shared" si="16"/>
        <v/>
      </c>
    </row>
    <row r="370" spans="3:35" ht="20" customHeight="1">
      <c r="C370" s="83">
        <v>358</v>
      </c>
      <c r="D370" s="541"/>
      <c r="E370" s="541"/>
      <c r="F370" s="541"/>
      <c r="G370" s="542"/>
      <c r="H370" s="541"/>
      <c r="I370" s="541"/>
      <c r="K370" s="287">
        <v>1</v>
      </c>
      <c r="AG370" s="430" t="str">
        <f>IF(AI370=1,SUM(AI$13:AI370),"")</f>
        <v/>
      </c>
      <c r="AH370" s="431" t="str">
        <f t="shared" si="15"/>
        <v/>
      </c>
      <c r="AI370" s="430" t="str">
        <f t="shared" si="16"/>
        <v/>
      </c>
    </row>
    <row r="371" spans="3:35" ht="20" customHeight="1">
      <c r="C371" s="83">
        <v>359</v>
      </c>
      <c r="D371" s="541"/>
      <c r="E371" s="541"/>
      <c r="F371" s="541"/>
      <c r="G371" s="542"/>
      <c r="H371" s="541"/>
      <c r="I371" s="541"/>
      <c r="K371" s="287">
        <v>1</v>
      </c>
      <c r="AG371" s="430" t="str">
        <f>IF(AI371=1,SUM(AI$13:AI371),"")</f>
        <v/>
      </c>
      <c r="AH371" s="431" t="str">
        <f t="shared" si="15"/>
        <v/>
      </c>
      <c r="AI371" s="430" t="str">
        <f t="shared" si="16"/>
        <v/>
      </c>
    </row>
    <row r="372" spans="3:35" ht="20" customHeight="1">
      <c r="C372" s="83">
        <v>360</v>
      </c>
      <c r="D372" s="541"/>
      <c r="E372" s="541"/>
      <c r="F372" s="541"/>
      <c r="G372" s="542"/>
      <c r="H372" s="541"/>
      <c r="I372" s="541"/>
      <c r="K372" s="287">
        <v>1</v>
      </c>
      <c r="AG372" s="430" t="str">
        <f>IF(AI372=1,SUM(AI$13:AI372),"")</f>
        <v/>
      </c>
      <c r="AH372" s="431" t="str">
        <f t="shared" si="15"/>
        <v/>
      </c>
      <c r="AI372" s="430" t="str">
        <f t="shared" si="16"/>
        <v/>
      </c>
    </row>
    <row r="373" spans="3:35" ht="20" customHeight="1">
      <c r="C373" s="83">
        <v>361</v>
      </c>
      <c r="D373" s="541"/>
      <c r="E373" s="541"/>
      <c r="F373" s="541"/>
      <c r="G373" s="542"/>
      <c r="H373" s="541"/>
      <c r="I373" s="541"/>
      <c r="K373" s="287">
        <v>1</v>
      </c>
      <c r="AG373" s="430" t="str">
        <f>IF(AI373=1,SUM(AI$13:AI373),"")</f>
        <v/>
      </c>
      <c r="AH373" s="431" t="str">
        <f t="shared" si="15"/>
        <v/>
      </c>
      <c r="AI373" s="430" t="str">
        <f t="shared" si="16"/>
        <v/>
      </c>
    </row>
    <row r="374" spans="3:35" ht="20" customHeight="1">
      <c r="C374" s="83">
        <v>362</v>
      </c>
      <c r="D374" s="541"/>
      <c r="E374" s="541"/>
      <c r="F374" s="541"/>
      <c r="G374" s="542"/>
      <c r="H374" s="541"/>
      <c r="I374" s="541"/>
      <c r="K374" s="287">
        <v>1</v>
      </c>
      <c r="AG374" s="430" t="str">
        <f>IF(AI374=1,SUM(AI$13:AI374),"")</f>
        <v/>
      </c>
      <c r="AH374" s="431" t="str">
        <f t="shared" si="15"/>
        <v/>
      </c>
      <c r="AI374" s="430" t="str">
        <f t="shared" si="16"/>
        <v/>
      </c>
    </row>
    <row r="375" spans="3:35" ht="20" customHeight="1">
      <c r="C375" s="83">
        <v>363</v>
      </c>
      <c r="D375" s="541"/>
      <c r="E375" s="541"/>
      <c r="F375" s="541"/>
      <c r="G375" s="542"/>
      <c r="H375" s="541"/>
      <c r="I375" s="541"/>
      <c r="K375" s="287">
        <v>1</v>
      </c>
      <c r="AG375" s="430" t="str">
        <f>IF(AI375=1,SUM(AI$13:AI375),"")</f>
        <v/>
      </c>
      <c r="AH375" s="431" t="str">
        <f t="shared" si="15"/>
        <v/>
      </c>
      <c r="AI375" s="430" t="str">
        <f t="shared" si="16"/>
        <v/>
      </c>
    </row>
    <row r="376" spans="3:35" ht="20" customHeight="1">
      <c r="C376" s="83">
        <v>364</v>
      </c>
      <c r="D376" s="541"/>
      <c r="E376" s="541"/>
      <c r="F376" s="541"/>
      <c r="G376" s="542"/>
      <c r="H376" s="541"/>
      <c r="I376" s="541"/>
      <c r="K376" s="287">
        <v>1</v>
      </c>
      <c r="AG376" s="430" t="str">
        <f>IF(AI376=1,SUM(AI$13:AI376),"")</f>
        <v/>
      </c>
      <c r="AH376" s="431" t="str">
        <f t="shared" si="15"/>
        <v/>
      </c>
      <c r="AI376" s="430" t="str">
        <f t="shared" si="16"/>
        <v/>
      </c>
    </row>
    <row r="377" spans="3:35" ht="20" customHeight="1">
      <c r="C377" s="83">
        <v>365</v>
      </c>
      <c r="D377" s="541"/>
      <c r="E377" s="541"/>
      <c r="F377" s="541"/>
      <c r="G377" s="542"/>
      <c r="H377" s="541"/>
      <c r="I377" s="541"/>
      <c r="K377" s="287">
        <v>1</v>
      </c>
      <c r="AG377" s="430" t="str">
        <f>IF(AI377=1,SUM(AI$13:AI377),"")</f>
        <v/>
      </c>
      <c r="AH377" s="431" t="str">
        <f t="shared" si="15"/>
        <v/>
      </c>
      <c r="AI377" s="430" t="str">
        <f t="shared" si="16"/>
        <v/>
      </c>
    </row>
    <row r="378" spans="3:35" ht="20" customHeight="1">
      <c r="C378" s="83">
        <v>366</v>
      </c>
      <c r="D378" s="541"/>
      <c r="E378" s="541"/>
      <c r="F378" s="541"/>
      <c r="G378" s="542"/>
      <c r="H378" s="541"/>
      <c r="I378" s="541"/>
      <c r="K378" s="287">
        <v>1</v>
      </c>
      <c r="AG378" s="430" t="str">
        <f>IF(AI378=1,SUM(AI$13:AI378),"")</f>
        <v/>
      </c>
      <c r="AH378" s="431" t="str">
        <f t="shared" si="15"/>
        <v/>
      </c>
      <c r="AI378" s="430" t="str">
        <f t="shared" si="16"/>
        <v/>
      </c>
    </row>
    <row r="379" spans="3:35" ht="20" customHeight="1">
      <c r="C379" s="83">
        <v>367</v>
      </c>
      <c r="D379" s="541"/>
      <c r="E379" s="541"/>
      <c r="F379" s="541"/>
      <c r="G379" s="542"/>
      <c r="H379" s="541"/>
      <c r="I379" s="541"/>
      <c r="K379" s="287">
        <v>1</v>
      </c>
      <c r="AG379" s="430" t="str">
        <f>IF(AI379=1,SUM(AI$13:AI379),"")</f>
        <v/>
      </c>
      <c r="AH379" s="431" t="str">
        <f t="shared" si="15"/>
        <v/>
      </c>
      <c r="AI379" s="430" t="str">
        <f t="shared" si="16"/>
        <v/>
      </c>
    </row>
    <row r="380" spans="3:35" ht="20" customHeight="1">
      <c r="C380" s="83">
        <v>368</v>
      </c>
      <c r="D380" s="541"/>
      <c r="E380" s="541"/>
      <c r="F380" s="541"/>
      <c r="G380" s="542"/>
      <c r="H380" s="541"/>
      <c r="I380" s="541"/>
      <c r="K380" s="287">
        <v>1</v>
      </c>
      <c r="AG380" s="430" t="str">
        <f>IF(AI380=1,SUM(AI$13:AI380),"")</f>
        <v/>
      </c>
      <c r="AH380" s="431" t="str">
        <f t="shared" si="15"/>
        <v/>
      </c>
      <c r="AI380" s="430" t="str">
        <f t="shared" si="16"/>
        <v/>
      </c>
    </row>
    <row r="381" spans="3:35" ht="20" customHeight="1">
      <c r="C381" s="83">
        <v>369</v>
      </c>
      <c r="D381" s="541"/>
      <c r="E381" s="541"/>
      <c r="F381" s="541"/>
      <c r="G381" s="542"/>
      <c r="H381" s="541"/>
      <c r="I381" s="541"/>
      <c r="K381" s="287">
        <v>1</v>
      </c>
      <c r="AG381" s="430" t="str">
        <f>IF(AI381=1,SUM(AI$13:AI381),"")</f>
        <v/>
      </c>
      <c r="AH381" s="431" t="str">
        <f t="shared" si="15"/>
        <v/>
      </c>
      <c r="AI381" s="430" t="str">
        <f t="shared" si="16"/>
        <v/>
      </c>
    </row>
    <row r="382" spans="3:35" ht="20" customHeight="1">
      <c r="C382" s="83">
        <v>370</v>
      </c>
      <c r="D382" s="541"/>
      <c r="E382" s="541"/>
      <c r="F382" s="541"/>
      <c r="G382" s="542"/>
      <c r="H382" s="541"/>
      <c r="I382" s="541"/>
      <c r="K382" s="287">
        <v>1</v>
      </c>
      <c r="AG382" s="430" t="str">
        <f>IF(AI382=1,SUM(AI$13:AI382),"")</f>
        <v/>
      </c>
      <c r="AH382" s="431" t="str">
        <f t="shared" si="15"/>
        <v/>
      </c>
      <c r="AI382" s="430" t="str">
        <f t="shared" si="16"/>
        <v/>
      </c>
    </row>
    <row r="383" spans="3:35" ht="20" customHeight="1">
      <c r="C383" s="83">
        <v>371</v>
      </c>
      <c r="D383" s="541"/>
      <c r="E383" s="541"/>
      <c r="F383" s="541"/>
      <c r="G383" s="542"/>
      <c r="H383" s="541"/>
      <c r="I383" s="541"/>
      <c r="K383" s="287">
        <v>1</v>
      </c>
      <c r="AG383" s="430" t="str">
        <f>IF(AI383=1,SUM(AI$13:AI383),"")</f>
        <v/>
      </c>
      <c r="AH383" s="431" t="str">
        <f t="shared" si="15"/>
        <v/>
      </c>
      <c r="AI383" s="430" t="str">
        <f t="shared" si="16"/>
        <v/>
      </c>
    </row>
    <row r="384" spans="3:35" ht="20" customHeight="1">
      <c r="C384" s="83">
        <v>372</v>
      </c>
      <c r="D384" s="541"/>
      <c r="E384" s="541"/>
      <c r="F384" s="541"/>
      <c r="G384" s="542"/>
      <c r="H384" s="541"/>
      <c r="I384" s="541"/>
      <c r="K384" s="287">
        <v>1</v>
      </c>
      <c r="AG384" s="430" t="str">
        <f>IF(AI384=1,SUM(AI$13:AI384),"")</f>
        <v/>
      </c>
      <c r="AH384" s="431" t="str">
        <f t="shared" si="15"/>
        <v/>
      </c>
      <c r="AI384" s="430" t="str">
        <f t="shared" si="16"/>
        <v/>
      </c>
    </row>
    <row r="385" spans="3:35" ht="20" customHeight="1">
      <c r="C385" s="83">
        <v>373</v>
      </c>
      <c r="D385" s="541"/>
      <c r="E385" s="541"/>
      <c r="F385" s="541"/>
      <c r="G385" s="542"/>
      <c r="H385" s="541"/>
      <c r="I385" s="541"/>
      <c r="K385" s="287">
        <v>1</v>
      </c>
      <c r="AG385" s="430" t="str">
        <f>IF(AI385=1,SUM(AI$13:AI385),"")</f>
        <v/>
      </c>
      <c r="AH385" s="431" t="str">
        <f t="shared" si="15"/>
        <v/>
      </c>
      <c r="AI385" s="430" t="str">
        <f t="shared" si="16"/>
        <v/>
      </c>
    </row>
    <row r="386" spans="3:35" ht="20" customHeight="1">
      <c r="C386" s="83">
        <v>374</v>
      </c>
      <c r="D386" s="541"/>
      <c r="E386" s="541"/>
      <c r="F386" s="541"/>
      <c r="G386" s="542"/>
      <c r="H386" s="541"/>
      <c r="I386" s="541"/>
      <c r="K386" s="287">
        <v>1</v>
      </c>
      <c r="AG386" s="430" t="str">
        <f>IF(AI386=1,SUM(AI$13:AI386),"")</f>
        <v/>
      </c>
      <c r="AH386" s="431" t="str">
        <f t="shared" si="15"/>
        <v/>
      </c>
      <c r="AI386" s="430" t="str">
        <f t="shared" si="16"/>
        <v/>
      </c>
    </row>
    <row r="387" spans="3:35" ht="20" customHeight="1">
      <c r="C387" s="83">
        <v>375</v>
      </c>
      <c r="D387" s="541"/>
      <c r="E387" s="541"/>
      <c r="F387" s="541"/>
      <c r="G387" s="542"/>
      <c r="H387" s="541"/>
      <c r="I387" s="541"/>
      <c r="K387" s="287">
        <v>1</v>
      </c>
      <c r="AG387" s="430" t="str">
        <f>IF(AI387=1,SUM(AI$13:AI387),"")</f>
        <v/>
      </c>
      <c r="AH387" s="431" t="str">
        <f t="shared" si="15"/>
        <v/>
      </c>
      <c r="AI387" s="430" t="str">
        <f t="shared" si="16"/>
        <v/>
      </c>
    </row>
    <row r="388" spans="3:35" ht="20" customHeight="1">
      <c r="C388" s="83">
        <v>376</v>
      </c>
      <c r="D388" s="541"/>
      <c r="E388" s="541"/>
      <c r="F388" s="541"/>
      <c r="G388" s="542"/>
      <c r="H388" s="541"/>
      <c r="I388" s="541"/>
      <c r="K388" s="287">
        <v>1</v>
      </c>
      <c r="AG388" s="430" t="str">
        <f>IF(AI388=1,SUM(AI$13:AI388),"")</f>
        <v/>
      </c>
      <c r="AH388" s="431" t="str">
        <f t="shared" si="15"/>
        <v/>
      </c>
      <c r="AI388" s="430" t="str">
        <f t="shared" si="16"/>
        <v/>
      </c>
    </row>
    <row r="389" spans="3:35" ht="20" customHeight="1">
      <c r="C389" s="83">
        <v>377</v>
      </c>
      <c r="D389" s="541"/>
      <c r="E389" s="541"/>
      <c r="F389" s="541"/>
      <c r="G389" s="542"/>
      <c r="H389" s="541"/>
      <c r="I389" s="541"/>
      <c r="K389" s="287">
        <v>1</v>
      </c>
      <c r="AG389" s="430" t="str">
        <f>IF(AI389=1,SUM(AI$13:AI389),"")</f>
        <v/>
      </c>
      <c r="AH389" s="431" t="str">
        <f t="shared" si="15"/>
        <v/>
      </c>
      <c r="AI389" s="430" t="str">
        <f t="shared" si="16"/>
        <v/>
      </c>
    </row>
    <row r="390" spans="3:35" ht="20" customHeight="1">
      <c r="C390" s="83">
        <v>378</v>
      </c>
      <c r="D390" s="541"/>
      <c r="E390" s="541"/>
      <c r="F390" s="541"/>
      <c r="G390" s="542"/>
      <c r="H390" s="541"/>
      <c r="I390" s="541"/>
      <c r="K390" s="287">
        <v>1</v>
      </c>
      <c r="AG390" s="430" t="str">
        <f>IF(AI390=1,SUM(AI$13:AI390),"")</f>
        <v/>
      </c>
      <c r="AH390" s="431" t="str">
        <f t="shared" si="15"/>
        <v/>
      </c>
      <c r="AI390" s="430" t="str">
        <f t="shared" si="16"/>
        <v/>
      </c>
    </row>
    <row r="391" spans="3:35" ht="20" customHeight="1">
      <c r="C391" s="83">
        <v>379</v>
      </c>
      <c r="D391" s="541"/>
      <c r="E391" s="541"/>
      <c r="F391" s="541"/>
      <c r="G391" s="542"/>
      <c r="H391" s="541"/>
      <c r="I391" s="541"/>
      <c r="K391" s="287">
        <v>1</v>
      </c>
      <c r="AG391" s="430" t="str">
        <f>IF(AI391=1,SUM(AI$13:AI391),"")</f>
        <v/>
      </c>
      <c r="AH391" s="431" t="str">
        <f t="shared" si="15"/>
        <v/>
      </c>
      <c r="AI391" s="430" t="str">
        <f t="shared" si="16"/>
        <v/>
      </c>
    </row>
    <row r="392" spans="3:35" ht="20" customHeight="1">
      <c r="C392" s="83">
        <v>380</v>
      </c>
      <c r="D392" s="541"/>
      <c r="E392" s="541"/>
      <c r="F392" s="541"/>
      <c r="G392" s="542"/>
      <c r="H392" s="541"/>
      <c r="I392" s="541"/>
      <c r="K392" s="287">
        <v>1</v>
      </c>
      <c r="AG392" s="430" t="str">
        <f>IF(AI392=1,SUM(AI$13:AI392),"")</f>
        <v/>
      </c>
      <c r="AH392" s="431" t="str">
        <f t="shared" si="15"/>
        <v/>
      </c>
      <c r="AI392" s="430" t="str">
        <f t="shared" si="16"/>
        <v/>
      </c>
    </row>
    <row r="393" spans="3:35" ht="20" customHeight="1">
      <c r="C393" s="83">
        <v>381</v>
      </c>
      <c r="D393" s="541"/>
      <c r="E393" s="541"/>
      <c r="F393" s="541"/>
      <c r="G393" s="542"/>
      <c r="H393" s="541"/>
      <c r="I393" s="541"/>
      <c r="K393" s="287">
        <v>1</v>
      </c>
      <c r="AG393" s="430" t="str">
        <f>IF(AI393=1,SUM(AI$13:AI393),"")</f>
        <v/>
      </c>
      <c r="AH393" s="431" t="str">
        <f t="shared" si="15"/>
        <v/>
      </c>
      <c r="AI393" s="430" t="str">
        <f t="shared" si="16"/>
        <v/>
      </c>
    </row>
    <row r="394" spans="3:35" ht="20" customHeight="1">
      <c r="C394" s="83">
        <v>382</v>
      </c>
      <c r="D394" s="541"/>
      <c r="E394" s="541"/>
      <c r="F394" s="541"/>
      <c r="G394" s="542"/>
      <c r="H394" s="541"/>
      <c r="I394" s="541"/>
      <c r="K394" s="287">
        <v>1</v>
      </c>
      <c r="AG394" s="430" t="str">
        <f>IF(AI394=1,SUM(AI$13:AI394),"")</f>
        <v/>
      </c>
      <c r="AH394" s="431" t="str">
        <f t="shared" si="15"/>
        <v/>
      </c>
      <c r="AI394" s="430" t="str">
        <f t="shared" si="16"/>
        <v/>
      </c>
    </row>
    <row r="395" spans="3:35" ht="20" customHeight="1">
      <c r="C395" s="83">
        <v>383</v>
      </c>
      <c r="D395" s="541"/>
      <c r="E395" s="541"/>
      <c r="F395" s="541"/>
      <c r="G395" s="542"/>
      <c r="H395" s="541"/>
      <c r="I395" s="541"/>
      <c r="K395" s="287">
        <v>1</v>
      </c>
      <c r="AG395" s="430" t="str">
        <f>IF(AI395=1,SUM(AI$13:AI395),"")</f>
        <v/>
      </c>
      <c r="AH395" s="431" t="str">
        <f t="shared" si="15"/>
        <v/>
      </c>
      <c r="AI395" s="430" t="str">
        <f t="shared" si="16"/>
        <v/>
      </c>
    </row>
    <row r="396" spans="3:35" ht="20" customHeight="1">
      <c r="C396" s="83">
        <v>384</v>
      </c>
      <c r="D396" s="541"/>
      <c r="E396" s="541"/>
      <c r="F396" s="541"/>
      <c r="G396" s="542"/>
      <c r="H396" s="541"/>
      <c r="I396" s="541"/>
      <c r="K396" s="287">
        <v>1</v>
      </c>
      <c r="AG396" s="430" t="str">
        <f>IF(AI396=1,SUM(AI$13:AI396),"")</f>
        <v/>
      </c>
      <c r="AH396" s="431" t="str">
        <f t="shared" si="15"/>
        <v/>
      </c>
      <c r="AI396" s="430" t="str">
        <f t="shared" si="16"/>
        <v/>
      </c>
    </row>
    <row r="397" spans="3:35" ht="20" customHeight="1">
      <c r="C397" s="83">
        <v>385</v>
      </c>
      <c r="D397" s="541"/>
      <c r="E397" s="541"/>
      <c r="F397" s="541"/>
      <c r="G397" s="542"/>
      <c r="H397" s="541"/>
      <c r="I397" s="541"/>
      <c r="K397" s="287">
        <v>1</v>
      </c>
      <c r="AG397" s="430" t="str">
        <f>IF(AI397=1,SUM(AI$13:AI397),"")</f>
        <v/>
      </c>
      <c r="AH397" s="431" t="str">
        <f t="shared" si="15"/>
        <v/>
      </c>
      <c r="AI397" s="430" t="str">
        <f t="shared" si="16"/>
        <v/>
      </c>
    </row>
    <row r="398" spans="3:35" ht="20" customHeight="1">
      <c r="C398" s="83">
        <v>386</v>
      </c>
      <c r="D398" s="541"/>
      <c r="E398" s="541"/>
      <c r="F398" s="541"/>
      <c r="G398" s="542"/>
      <c r="H398" s="541"/>
      <c r="I398" s="541"/>
      <c r="K398" s="287">
        <v>1</v>
      </c>
      <c r="AG398" s="430" t="str">
        <f>IF(AI398=1,SUM(AI$13:AI398),"")</f>
        <v/>
      </c>
      <c r="AH398" s="431" t="str">
        <f t="shared" ref="AH398:AH461" si="17">IF(I398="","",I398&amp;"; ")</f>
        <v/>
      </c>
      <c r="AI398" s="430" t="str">
        <f t="shared" ref="AI398:AI461" si="18">IF(AH398="","",1)</f>
        <v/>
      </c>
    </row>
    <row r="399" spans="3:35" ht="20" customHeight="1">
      <c r="C399" s="83">
        <v>387</v>
      </c>
      <c r="D399" s="541"/>
      <c r="E399" s="541"/>
      <c r="F399" s="541"/>
      <c r="G399" s="542"/>
      <c r="H399" s="541"/>
      <c r="I399" s="541"/>
      <c r="K399" s="287">
        <v>1</v>
      </c>
      <c r="AG399" s="430" t="str">
        <f>IF(AI399=1,SUM(AI$13:AI399),"")</f>
        <v/>
      </c>
      <c r="AH399" s="431" t="str">
        <f t="shared" si="17"/>
        <v/>
      </c>
      <c r="AI399" s="430" t="str">
        <f t="shared" si="18"/>
        <v/>
      </c>
    </row>
    <row r="400" spans="3:35" ht="20" customHeight="1">
      <c r="C400" s="83">
        <v>388</v>
      </c>
      <c r="D400" s="541"/>
      <c r="E400" s="541"/>
      <c r="F400" s="541"/>
      <c r="G400" s="542"/>
      <c r="H400" s="541"/>
      <c r="I400" s="541"/>
      <c r="K400" s="287">
        <v>1</v>
      </c>
      <c r="AG400" s="430" t="str">
        <f>IF(AI400=1,SUM(AI$13:AI400),"")</f>
        <v/>
      </c>
      <c r="AH400" s="431" t="str">
        <f t="shared" si="17"/>
        <v/>
      </c>
      <c r="AI400" s="430" t="str">
        <f t="shared" si="18"/>
        <v/>
      </c>
    </row>
    <row r="401" spans="3:35" ht="20" customHeight="1">
      <c r="C401" s="83">
        <v>389</v>
      </c>
      <c r="D401" s="541"/>
      <c r="E401" s="541"/>
      <c r="F401" s="541"/>
      <c r="G401" s="542"/>
      <c r="H401" s="541"/>
      <c r="I401" s="541"/>
      <c r="K401" s="287">
        <v>1</v>
      </c>
      <c r="AG401" s="430" t="str">
        <f>IF(AI401=1,SUM(AI$13:AI401),"")</f>
        <v/>
      </c>
      <c r="AH401" s="431" t="str">
        <f t="shared" si="17"/>
        <v/>
      </c>
      <c r="AI401" s="430" t="str">
        <f t="shared" si="18"/>
        <v/>
      </c>
    </row>
    <row r="402" spans="3:35" ht="20" customHeight="1">
      <c r="C402" s="83">
        <v>390</v>
      </c>
      <c r="D402" s="541"/>
      <c r="E402" s="541"/>
      <c r="F402" s="541"/>
      <c r="G402" s="542"/>
      <c r="H402" s="541"/>
      <c r="I402" s="541"/>
      <c r="K402" s="287">
        <v>1</v>
      </c>
      <c r="AG402" s="430" t="str">
        <f>IF(AI402=1,SUM(AI$13:AI402),"")</f>
        <v/>
      </c>
      <c r="AH402" s="431" t="str">
        <f t="shared" si="17"/>
        <v/>
      </c>
      <c r="AI402" s="430" t="str">
        <f t="shared" si="18"/>
        <v/>
      </c>
    </row>
    <row r="403" spans="3:35" ht="20" customHeight="1">
      <c r="C403" s="83">
        <v>391</v>
      </c>
      <c r="D403" s="541"/>
      <c r="E403" s="541"/>
      <c r="F403" s="541"/>
      <c r="G403" s="542"/>
      <c r="H403" s="541"/>
      <c r="I403" s="541"/>
      <c r="K403" s="287">
        <v>1</v>
      </c>
      <c r="AG403" s="430" t="str">
        <f>IF(AI403=1,SUM(AI$13:AI403),"")</f>
        <v/>
      </c>
      <c r="AH403" s="431" t="str">
        <f t="shared" si="17"/>
        <v/>
      </c>
      <c r="AI403" s="430" t="str">
        <f t="shared" si="18"/>
        <v/>
      </c>
    </row>
    <row r="404" spans="3:35" ht="20" customHeight="1">
      <c r="C404" s="83">
        <v>392</v>
      </c>
      <c r="D404" s="541"/>
      <c r="E404" s="541"/>
      <c r="F404" s="541"/>
      <c r="G404" s="542"/>
      <c r="H404" s="541"/>
      <c r="I404" s="541"/>
      <c r="K404" s="287">
        <v>1</v>
      </c>
      <c r="AG404" s="430" t="str">
        <f>IF(AI404=1,SUM(AI$13:AI404),"")</f>
        <v/>
      </c>
      <c r="AH404" s="431" t="str">
        <f t="shared" si="17"/>
        <v/>
      </c>
      <c r="AI404" s="430" t="str">
        <f t="shared" si="18"/>
        <v/>
      </c>
    </row>
    <row r="405" spans="3:35" ht="20" customHeight="1">
      <c r="C405" s="83">
        <v>393</v>
      </c>
      <c r="D405" s="541"/>
      <c r="E405" s="541"/>
      <c r="F405" s="541"/>
      <c r="G405" s="542"/>
      <c r="H405" s="541"/>
      <c r="I405" s="541"/>
      <c r="K405" s="287">
        <v>1</v>
      </c>
      <c r="AG405" s="430" t="str">
        <f>IF(AI405=1,SUM(AI$13:AI405),"")</f>
        <v/>
      </c>
      <c r="AH405" s="431" t="str">
        <f t="shared" si="17"/>
        <v/>
      </c>
      <c r="AI405" s="430" t="str">
        <f t="shared" si="18"/>
        <v/>
      </c>
    </row>
    <row r="406" spans="3:35" ht="20" customHeight="1">
      <c r="C406" s="83">
        <v>394</v>
      </c>
      <c r="D406" s="541"/>
      <c r="E406" s="541"/>
      <c r="F406" s="541"/>
      <c r="G406" s="542"/>
      <c r="H406" s="541"/>
      <c r="I406" s="541"/>
      <c r="K406" s="287">
        <v>1</v>
      </c>
      <c r="AG406" s="430" t="str">
        <f>IF(AI406=1,SUM(AI$13:AI406),"")</f>
        <v/>
      </c>
      <c r="AH406" s="431" t="str">
        <f t="shared" si="17"/>
        <v/>
      </c>
      <c r="AI406" s="430" t="str">
        <f t="shared" si="18"/>
        <v/>
      </c>
    </row>
    <row r="407" spans="3:35" ht="20" customHeight="1">
      <c r="C407" s="83">
        <v>395</v>
      </c>
      <c r="D407" s="541"/>
      <c r="E407" s="541"/>
      <c r="F407" s="541"/>
      <c r="G407" s="542"/>
      <c r="H407" s="541"/>
      <c r="I407" s="541"/>
      <c r="K407" s="287">
        <v>1</v>
      </c>
      <c r="AG407" s="430" t="str">
        <f>IF(AI407=1,SUM(AI$13:AI407),"")</f>
        <v/>
      </c>
      <c r="AH407" s="431" t="str">
        <f t="shared" si="17"/>
        <v/>
      </c>
      <c r="AI407" s="430" t="str">
        <f t="shared" si="18"/>
        <v/>
      </c>
    </row>
    <row r="408" spans="3:35" ht="20" customHeight="1">
      <c r="C408" s="83">
        <v>396</v>
      </c>
      <c r="D408" s="541"/>
      <c r="E408" s="541"/>
      <c r="F408" s="541"/>
      <c r="G408" s="542"/>
      <c r="H408" s="541"/>
      <c r="I408" s="541"/>
      <c r="K408" s="287">
        <v>1</v>
      </c>
      <c r="AG408" s="430" t="str">
        <f>IF(AI408=1,SUM(AI$13:AI408),"")</f>
        <v/>
      </c>
      <c r="AH408" s="431" t="str">
        <f t="shared" si="17"/>
        <v/>
      </c>
      <c r="AI408" s="430" t="str">
        <f t="shared" si="18"/>
        <v/>
      </c>
    </row>
    <row r="409" spans="3:35" ht="20" customHeight="1">
      <c r="C409" s="83">
        <v>397</v>
      </c>
      <c r="D409" s="541"/>
      <c r="E409" s="541"/>
      <c r="F409" s="541"/>
      <c r="G409" s="542"/>
      <c r="H409" s="541"/>
      <c r="I409" s="541"/>
      <c r="K409" s="287">
        <v>1</v>
      </c>
      <c r="AG409" s="430" t="str">
        <f>IF(AI409=1,SUM(AI$13:AI409),"")</f>
        <v/>
      </c>
      <c r="AH409" s="431" t="str">
        <f t="shared" si="17"/>
        <v/>
      </c>
      <c r="AI409" s="430" t="str">
        <f t="shared" si="18"/>
        <v/>
      </c>
    </row>
    <row r="410" spans="3:35" ht="20" customHeight="1">
      <c r="C410" s="83">
        <v>398</v>
      </c>
      <c r="D410" s="541"/>
      <c r="E410" s="541"/>
      <c r="F410" s="541"/>
      <c r="G410" s="542"/>
      <c r="H410" s="541"/>
      <c r="I410" s="541"/>
      <c r="K410" s="287">
        <v>1</v>
      </c>
      <c r="AG410" s="430" t="str">
        <f>IF(AI410=1,SUM(AI$13:AI410),"")</f>
        <v/>
      </c>
      <c r="AH410" s="431" t="str">
        <f t="shared" si="17"/>
        <v/>
      </c>
      <c r="AI410" s="430" t="str">
        <f t="shared" si="18"/>
        <v/>
      </c>
    </row>
    <row r="411" spans="3:35" ht="20" customHeight="1">
      <c r="C411" s="83">
        <v>399</v>
      </c>
      <c r="D411" s="541"/>
      <c r="E411" s="541"/>
      <c r="F411" s="541"/>
      <c r="G411" s="542"/>
      <c r="H411" s="541"/>
      <c r="I411" s="541"/>
      <c r="K411" s="287">
        <v>1</v>
      </c>
      <c r="AG411" s="430" t="str">
        <f>IF(AI411=1,SUM(AI$13:AI411),"")</f>
        <v/>
      </c>
      <c r="AH411" s="431" t="str">
        <f t="shared" si="17"/>
        <v/>
      </c>
      <c r="AI411" s="430" t="str">
        <f t="shared" si="18"/>
        <v/>
      </c>
    </row>
    <row r="412" spans="3:35" ht="20" customHeight="1">
      <c r="C412" s="83">
        <v>400</v>
      </c>
      <c r="D412" s="541"/>
      <c r="E412" s="541"/>
      <c r="F412" s="541"/>
      <c r="G412" s="542"/>
      <c r="H412" s="541"/>
      <c r="I412" s="541"/>
      <c r="K412" s="287">
        <v>1</v>
      </c>
      <c r="AG412" s="430" t="str">
        <f>IF(AI412=1,SUM(AI$13:AI412),"")</f>
        <v/>
      </c>
      <c r="AH412" s="431" t="str">
        <f t="shared" si="17"/>
        <v/>
      </c>
      <c r="AI412" s="430" t="str">
        <f t="shared" si="18"/>
        <v/>
      </c>
    </row>
    <row r="413" spans="3:35" ht="20" customHeight="1">
      <c r="C413" s="83">
        <v>401</v>
      </c>
      <c r="D413" s="541"/>
      <c r="E413" s="541"/>
      <c r="F413" s="541"/>
      <c r="G413" s="542"/>
      <c r="H413" s="541"/>
      <c r="I413" s="541"/>
      <c r="K413" s="287">
        <v>1</v>
      </c>
      <c r="AG413" s="430" t="str">
        <f>IF(AI413=1,SUM(AI$13:AI413),"")</f>
        <v/>
      </c>
      <c r="AH413" s="431" t="str">
        <f t="shared" si="17"/>
        <v/>
      </c>
      <c r="AI413" s="430" t="str">
        <f t="shared" si="18"/>
        <v/>
      </c>
    </row>
    <row r="414" spans="3:35" ht="20" customHeight="1">
      <c r="C414" s="83">
        <v>402</v>
      </c>
      <c r="D414" s="541"/>
      <c r="E414" s="541"/>
      <c r="F414" s="541"/>
      <c r="G414" s="542"/>
      <c r="H414" s="541"/>
      <c r="I414" s="541"/>
      <c r="K414" s="287">
        <v>1</v>
      </c>
      <c r="AG414" s="430" t="str">
        <f>IF(AI414=1,SUM(AI$13:AI414),"")</f>
        <v/>
      </c>
      <c r="AH414" s="431" t="str">
        <f t="shared" si="17"/>
        <v/>
      </c>
      <c r="AI414" s="430" t="str">
        <f t="shared" si="18"/>
        <v/>
      </c>
    </row>
    <row r="415" spans="3:35" ht="20" customHeight="1">
      <c r="C415" s="83">
        <v>403</v>
      </c>
      <c r="D415" s="541"/>
      <c r="E415" s="541"/>
      <c r="F415" s="541"/>
      <c r="G415" s="542"/>
      <c r="H415" s="541"/>
      <c r="I415" s="541"/>
      <c r="K415" s="287">
        <v>1</v>
      </c>
      <c r="AG415" s="430" t="str">
        <f>IF(AI415=1,SUM(AI$13:AI415),"")</f>
        <v/>
      </c>
      <c r="AH415" s="431" t="str">
        <f t="shared" si="17"/>
        <v/>
      </c>
      <c r="AI415" s="430" t="str">
        <f t="shared" si="18"/>
        <v/>
      </c>
    </row>
    <row r="416" spans="3:35" ht="20" customHeight="1">
      <c r="C416" s="83">
        <v>404</v>
      </c>
      <c r="D416" s="541"/>
      <c r="E416" s="541"/>
      <c r="F416" s="541"/>
      <c r="G416" s="542"/>
      <c r="H416" s="541"/>
      <c r="I416" s="541"/>
      <c r="K416" s="287">
        <v>1</v>
      </c>
      <c r="AG416" s="430" t="str">
        <f>IF(AI416=1,SUM(AI$13:AI416),"")</f>
        <v/>
      </c>
      <c r="AH416" s="431" t="str">
        <f t="shared" si="17"/>
        <v/>
      </c>
      <c r="AI416" s="430" t="str">
        <f t="shared" si="18"/>
        <v/>
      </c>
    </row>
    <row r="417" spans="3:35" ht="20" customHeight="1">
      <c r="C417" s="83">
        <v>405</v>
      </c>
      <c r="D417" s="541"/>
      <c r="E417" s="541"/>
      <c r="F417" s="541"/>
      <c r="G417" s="542"/>
      <c r="H417" s="541"/>
      <c r="I417" s="541"/>
      <c r="K417" s="287">
        <v>1</v>
      </c>
      <c r="AG417" s="430" t="str">
        <f>IF(AI417=1,SUM(AI$13:AI417),"")</f>
        <v/>
      </c>
      <c r="AH417" s="431" t="str">
        <f t="shared" si="17"/>
        <v/>
      </c>
      <c r="AI417" s="430" t="str">
        <f t="shared" si="18"/>
        <v/>
      </c>
    </row>
    <row r="418" spans="3:35" ht="20" customHeight="1">
      <c r="C418" s="83">
        <v>406</v>
      </c>
      <c r="D418" s="541"/>
      <c r="E418" s="541"/>
      <c r="F418" s="541"/>
      <c r="G418" s="542"/>
      <c r="H418" s="541"/>
      <c r="I418" s="541"/>
      <c r="K418" s="287">
        <v>1</v>
      </c>
      <c r="AG418" s="430" t="str">
        <f>IF(AI418=1,SUM(AI$13:AI418),"")</f>
        <v/>
      </c>
      <c r="AH418" s="431" t="str">
        <f t="shared" si="17"/>
        <v/>
      </c>
      <c r="AI418" s="430" t="str">
        <f t="shared" si="18"/>
        <v/>
      </c>
    </row>
    <row r="419" spans="3:35" ht="20" customHeight="1">
      <c r="C419" s="83">
        <v>407</v>
      </c>
      <c r="D419" s="541"/>
      <c r="E419" s="541"/>
      <c r="F419" s="541"/>
      <c r="G419" s="542"/>
      <c r="H419" s="541"/>
      <c r="I419" s="541"/>
      <c r="K419" s="287">
        <v>1</v>
      </c>
      <c r="AG419" s="430" t="str">
        <f>IF(AI419=1,SUM(AI$13:AI419),"")</f>
        <v/>
      </c>
      <c r="AH419" s="431" t="str">
        <f t="shared" si="17"/>
        <v/>
      </c>
      <c r="AI419" s="430" t="str">
        <f t="shared" si="18"/>
        <v/>
      </c>
    </row>
    <row r="420" spans="3:35" ht="20" customHeight="1">
      <c r="C420" s="83">
        <v>408</v>
      </c>
      <c r="D420" s="541"/>
      <c r="E420" s="541"/>
      <c r="F420" s="541"/>
      <c r="G420" s="542"/>
      <c r="H420" s="541"/>
      <c r="I420" s="541"/>
      <c r="K420" s="287">
        <v>1</v>
      </c>
      <c r="AG420" s="430" t="str">
        <f>IF(AI420=1,SUM(AI$13:AI420),"")</f>
        <v/>
      </c>
      <c r="AH420" s="431" t="str">
        <f t="shared" si="17"/>
        <v/>
      </c>
      <c r="AI420" s="430" t="str">
        <f t="shared" si="18"/>
        <v/>
      </c>
    </row>
    <row r="421" spans="3:35" ht="20" customHeight="1">
      <c r="C421" s="83">
        <v>409</v>
      </c>
      <c r="D421" s="541"/>
      <c r="E421" s="541"/>
      <c r="F421" s="541"/>
      <c r="G421" s="542"/>
      <c r="H421" s="541"/>
      <c r="I421" s="541"/>
      <c r="K421" s="287">
        <v>1</v>
      </c>
      <c r="AG421" s="430" t="str">
        <f>IF(AI421=1,SUM(AI$13:AI421),"")</f>
        <v/>
      </c>
      <c r="AH421" s="431" t="str">
        <f t="shared" si="17"/>
        <v/>
      </c>
      <c r="AI421" s="430" t="str">
        <f t="shared" si="18"/>
        <v/>
      </c>
    </row>
    <row r="422" spans="3:35" ht="20" customHeight="1">
      <c r="C422" s="83">
        <v>410</v>
      </c>
      <c r="D422" s="541"/>
      <c r="E422" s="541"/>
      <c r="F422" s="541"/>
      <c r="G422" s="542"/>
      <c r="H422" s="541"/>
      <c r="I422" s="541"/>
      <c r="K422" s="287">
        <v>1</v>
      </c>
      <c r="AG422" s="430" t="str">
        <f>IF(AI422=1,SUM(AI$13:AI422),"")</f>
        <v/>
      </c>
      <c r="AH422" s="431" t="str">
        <f t="shared" si="17"/>
        <v/>
      </c>
      <c r="AI422" s="430" t="str">
        <f t="shared" si="18"/>
        <v/>
      </c>
    </row>
    <row r="423" spans="3:35" ht="20" customHeight="1">
      <c r="C423" s="83">
        <v>411</v>
      </c>
      <c r="D423" s="541"/>
      <c r="E423" s="541"/>
      <c r="F423" s="541"/>
      <c r="G423" s="542"/>
      <c r="H423" s="541"/>
      <c r="I423" s="541"/>
      <c r="K423" s="287">
        <v>1</v>
      </c>
      <c r="AG423" s="430" t="str">
        <f>IF(AI423=1,SUM(AI$13:AI423),"")</f>
        <v/>
      </c>
      <c r="AH423" s="431" t="str">
        <f t="shared" si="17"/>
        <v/>
      </c>
      <c r="AI423" s="430" t="str">
        <f t="shared" si="18"/>
        <v/>
      </c>
    </row>
    <row r="424" spans="3:35" ht="20" customHeight="1">
      <c r="C424" s="83">
        <v>412</v>
      </c>
      <c r="D424" s="541"/>
      <c r="E424" s="541"/>
      <c r="F424" s="541"/>
      <c r="G424" s="542"/>
      <c r="H424" s="541"/>
      <c r="I424" s="541"/>
      <c r="K424" s="287">
        <v>1</v>
      </c>
      <c r="AG424" s="430" t="str">
        <f>IF(AI424=1,SUM(AI$13:AI424),"")</f>
        <v/>
      </c>
      <c r="AH424" s="431" t="str">
        <f t="shared" si="17"/>
        <v/>
      </c>
      <c r="AI424" s="430" t="str">
        <f t="shared" si="18"/>
        <v/>
      </c>
    </row>
    <row r="425" spans="3:35" ht="20" customHeight="1">
      <c r="C425" s="83">
        <v>413</v>
      </c>
      <c r="D425" s="541"/>
      <c r="E425" s="541"/>
      <c r="F425" s="541"/>
      <c r="G425" s="542"/>
      <c r="H425" s="541"/>
      <c r="I425" s="541"/>
      <c r="K425" s="287">
        <v>1</v>
      </c>
      <c r="AG425" s="430" t="str">
        <f>IF(AI425=1,SUM(AI$13:AI425),"")</f>
        <v/>
      </c>
      <c r="AH425" s="431" t="str">
        <f t="shared" si="17"/>
        <v/>
      </c>
      <c r="AI425" s="430" t="str">
        <f t="shared" si="18"/>
        <v/>
      </c>
    </row>
    <row r="426" spans="3:35" ht="20" customHeight="1">
      <c r="C426" s="83">
        <v>414</v>
      </c>
      <c r="D426" s="541"/>
      <c r="E426" s="541"/>
      <c r="F426" s="541"/>
      <c r="G426" s="542"/>
      <c r="H426" s="541"/>
      <c r="I426" s="541"/>
      <c r="K426" s="287">
        <v>1</v>
      </c>
      <c r="AG426" s="430" t="str">
        <f>IF(AI426=1,SUM(AI$13:AI426),"")</f>
        <v/>
      </c>
      <c r="AH426" s="431" t="str">
        <f t="shared" si="17"/>
        <v/>
      </c>
      <c r="AI426" s="430" t="str">
        <f t="shared" si="18"/>
        <v/>
      </c>
    </row>
    <row r="427" spans="3:35" ht="20" customHeight="1">
      <c r="C427" s="83">
        <v>415</v>
      </c>
      <c r="D427" s="541"/>
      <c r="E427" s="541"/>
      <c r="F427" s="541"/>
      <c r="G427" s="542"/>
      <c r="H427" s="541"/>
      <c r="I427" s="541"/>
      <c r="K427" s="287">
        <v>1</v>
      </c>
      <c r="AG427" s="430" t="str">
        <f>IF(AI427=1,SUM(AI$13:AI427),"")</f>
        <v/>
      </c>
      <c r="AH427" s="431" t="str">
        <f t="shared" si="17"/>
        <v/>
      </c>
      <c r="AI427" s="430" t="str">
        <f t="shared" si="18"/>
        <v/>
      </c>
    </row>
    <row r="428" spans="3:35" ht="20" customHeight="1">
      <c r="C428" s="83">
        <v>416</v>
      </c>
      <c r="D428" s="541"/>
      <c r="E428" s="541"/>
      <c r="F428" s="541"/>
      <c r="G428" s="542"/>
      <c r="H428" s="541"/>
      <c r="I428" s="541"/>
      <c r="K428" s="287">
        <v>1</v>
      </c>
      <c r="AG428" s="430" t="str">
        <f>IF(AI428=1,SUM(AI$13:AI428),"")</f>
        <v/>
      </c>
      <c r="AH428" s="431" t="str">
        <f t="shared" si="17"/>
        <v/>
      </c>
      <c r="AI428" s="430" t="str">
        <f t="shared" si="18"/>
        <v/>
      </c>
    </row>
    <row r="429" spans="3:35" ht="20" customHeight="1">
      <c r="C429" s="83">
        <v>417</v>
      </c>
      <c r="D429" s="541"/>
      <c r="E429" s="541"/>
      <c r="F429" s="541"/>
      <c r="G429" s="542"/>
      <c r="H429" s="541"/>
      <c r="I429" s="541"/>
      <c r="K429" s="287">
        <v>1</v>
      </c>
      <c r="AG429" s="430" t="str">
        <f>IF(AI429=1,SUM(AI$13:AI429),"")</f>
        <v/>
      </c>
      <c r="AH429" s="431" t="str">
        <f t="shared" si="17"/>
        <v/>
      </c>
      <c r="AI429" s="430" t="str">
        <f t="shared" si="18"/>
        <v/>
      </c>
    </row>
    <row r="430" spans="3:35" ht="20" customHeight="1">
      <c r="C430" s="83">
        <v>418</v>
      </c>
      <c r="D430" s="541"/>
      <c r="E430" s="541"/>
      <c r="F430" s="541"/>
      <c r="G430" s="542"/>
      <c r="H430" s="541"/>
      <c r="I430" s="541"/>
      <c r="K430" s="287">
        <v>1</v>
      </c>
      <c r="AG430" s="430" t="str">
        <f>IF(AI430=1,SUM(AI$13:AI430),"")</f>
        <v/>
      </c>
      <c r="AH430" s="431" t="str">
        <f t="shared" si="17"/>
        <v/>
      </c>
      <c r="AI430" s="430" t="str">
        <f t="shared" si="18"/>
        <v/>
      </c>
    </row>
    <row r="431" spans="3:35" ht="20" customHeight="1">
      <c r="C431" s="83">
        <v>419</v>
      </c>
      <c r="D431" s="541"/>
      <c r="E431" s="541"/>
      <c r="F431" s="541"/>
      <c r="G431" s="542"/>
      <c r="H431" s="541"/>
      <c r="I431" s="541"/>
      <c r="K431" s="287">
        <v>1</v>
      </c>
      <c r="AG431" s="430" t="str">
        <f>IF(AI431=1,SUM(AI$13:AI431),"")</f>
        <v/>
      </c>
      <c r="AH431" s="431" t="str">
        <f t="shared" si="17"/>
        <v/>
      </c>
      <c r="AI431" s="430" t="str">
        <f t="shared" si="18"/>
        <v/>
      </c>
    </row>
    <row r="432" spans="3:35" ht="20" customHeight="1">
      <c r="C432" s="83">
        <v>420</v>
      </c>
      <c r="D432" s="541"/>
      <c r="E432" s="541"/>
      <c r="F432" s="541"/>
      <c r="G432" s="542"/>
      <c r="H432" s="541"/>
      <c r="I432" s="541"/>
      <c r="K432" s="287">
        <v>1</v>
      </c>
      <c r="AG432" s="430" t="str">
        <f>IF(AI432=1,SUM(AI$13:AI432),"")</f>
        <v/>
      </c>
      <c r="AH432" s="431" t="str">
        <f t="shared" si="17"/>
        <v/>
      </c>
      <c r="AI432" s="430" t="str">
        <f t="shared" si="18"/>
        <v/>
      </c>
    </row>
    <row r="433" spans="3:35" ht="20" customHeight="1">
      <c r="C433" s="83">
        <v>421</v>
      </c>
      <c r="D433" s="541"/>
      <c r="E433" s="541"/>
      <c r="F433" s="541"/>
      <c r="G433" s="542"/>
      <c r="H433" s="541"/>
      <c r="I433" s="541"/>
      <c r="K433" s="287">
        <v>1</v>
      </c>
      <c r="AG433" s="430" t="str">
        <f>IF(AI433=1,SUM(AI$13:AI433),"")</f>
        <v/>
      </c>
      <c r="AH433" s="431" t="str">
        <f t="shared" si="17"/>
        <v/>
      </c>
      <c r="AI433" s="430" t="str">
        <f t="shared" si="18"/>
        <v/>
      </c>
    </row>
    <row r="434" spans="3:35" ht="20" customHeight="1">
      <c r="C434" s="83">
        <v>422</v>
      </c>
      <c r="D434" s="541"/>
      <c r="E434" s="541"/>
      <c r="F434" s="541"/>
      <c r="G434" s="542"/>
      <c r="H434" s="541"/>
      <c r="I434" s="541"/>
      <c r="K434" s="287">
        <v>1</v>
      </c>
      <c r="AG434" s="430" t="str">
        <f>IF(AI434=1,SUM(AI$13:AI434),"")</f>
        <v/>
      </c>
      <c r="AH434" s="431" t="str">
        <f t="shared" si="17"/>
        <v/>
      </c>
      <c r="AI434" s="430" t="str">
        <f t="shared" si="18"/>
        <v/>
      </c>
    </row>
    <row r="435" spans="3:35" ht="20" customHeight="1">
      <c r="C435" s="83">
        <v>423</v>
      </c>
      <c r="D435" s="541"/>
      <c r="E435" s="541"/>
      <c r="F435" s="541"/>
      <c r="G435" s="542"/>
      <c r="H435" s="541"/>
      <c r="I435" s="541"/>
      <c r="K435" s="287">
        <v>1</v>
      </c>
      <c r="AG435" s="430" t="str">
        <f>IF(AI435=1,SUM(AI$13:AI435),"")</f>
        <v/>
      </c>
      <c r="AH435" s="431" t="str">
        <f t="shared" si="17"/>
        <v/>
      </c>
      <c r="AI435" s="430" t="str">
        <f t="shared" si="18"/>
        <v/>
      </c>
    </row>
    <row r="436" spans="3:35" ht="20" customHeight="1">
      <c r="C436" s="83">
        <v>424</v>
      </c>
      <c r="D436" s="541"/>
      <c r="E436" s="541"/>
      <c r="F436" s="541"/>
      <c r="G436" s="542"/>
      <c r="H436" s="541"/>
      <c r="I436" s="541"/>
      <c r="K436" s="287">
        <v>1</v>
      </c>
      <c r="AG436" s="430" t="str">
        <f>IF(AI436=1,SUM(AI$13:AI436),"")</f>
        <v/>
      </c>
      <c r="AH436" s="431" t="str">
        <f t="shared" si="17"/>
        <v/>
      </c>
      <c r="AI436" s="430" t="str">
        <f t="shared" si="18"/>
        <v/>
      </c>
    </row>
    <row r="437" spans="3:35" ht="20" customHeight="1">
      <c r="C437" s="83">
        <v>425</v>
      </c>
      <c r="D437" s="541"/>
      <c r="E437" s="541"/>
      <c r="F437" s="541"/>
      <c r="G437" s="542"/>
      <c r="H437" s="541"/>
      <c r="I437" s="541"/>
      <c r="K437" s="287">
        <v>1</v>
      </c>
      <c r="AG437" s="430" t="str">
        <f>IF(AI437=1,SUM(AI$13:AI437),"")</f>
        <v/>
      </c>
      <c r="AH437" s="431" t="str">
        <f t="shared" si="17"/>
        <v/>
      </c>
      <c r="AI437" s="430" t="str">
        <f t="shared" si="18"/>
        <v/>
      </c>
    </row>
    <row r="438" spans="3:35" ht="20" customHeight="1">
      <c r="C438" s="83">
        <v>426</v>
      </c>
      <c r="D438" s="541"/>
      <c r="E438" s="541"/>
      <c r="F438" s="541"/>
      <c r="G438" s="542"/>
      <c r="H438" s="541"/>
      <c r="I438" s="541"/>
      <c r="K438" s="287">
        <v>1</v>
      </c>
      <c r="AG438" s="430" t="str">
        <f>IF(AI438=1,SUM(AI$13:AI438),"")</f>
        <v/>
      </c>
      <c r="AH438" s="431" t="str">
        <f t="shared" si="17"/>
        <v/>
      </c>
      <c r="AI438" s="430" t="str">
        <f t="shared" si="18"/>
        <v/>
      </c>
    </row>
    <row r="439" spans="3:35" ht="20" customHeight="1">
      <c r="C439" s="83">
        <v>427</v>
      </c>
      <c r="D439" s="541"/>
      <c r="E439" s="541"/>
      <c r="F439" s="541"/>
      <c r="G439" s="542"/>
      <c r="H439" s="541"/>
      <c r="I439" s="541"/>
      <c r="K439" s="287">
        <v>1</v>
      </c>
      <c r="AG439" s="430" t="str">
        <f>IF(AI439=1,SUM(AI$13:AI439),"")</f>
        <v/>
      </c>
      <c r="AH439" s="431" t="str">
        <f t="shared" si="17"/>
        <v/>
      </c>
      <c r="AI439" s="430" t="str">
        <f t="shared" si="18"/>
        <v/>
      </c>
    </row>
    <row r="440" spans="3:35" ht="20" customHeight="1">
      <c r="C440" s="83">
        <v>428</v>
      </c>
      <c r="D440" s="541"/>
      <c r="E440" s="541"/>
      <c r="F440" s="541"/>
      <c r="G440" s="542"/>
      <c r="H440" s="541"/>
      <c r="I440" s="541"/>
      <c r="K440" s="287">
        <v>1</v>
      </c>
      <c r="AG440" s="430" t="str">
        <f>IF(AI440=1,SUM(AI$13:AI440),"")</f>
        <v/>
      </c>
      <c r="AH440" s="431" t="str">
        <f t="shared" si="17"/>
        <v/>
      </c>
      <c r="AI440" s="430" t="str">
        <f t="shared" si="18"/>
        <v/>
      </c>
    </row>
    <row r="441" spans="3:35" ht="20" customHeight="1">
      <c r="C441" s="83">
        <v>429</v>
      </c>
      <c r="D441" s="541"/>
      <c r="E441" s="541"/>
      <c r="F441" s="541"/>
      <c r="G441" s="542"/>
      <c r="H441" s="541"/>
      <c r="I441" s="541"/>
      <c r="K441" s="287">
        <v>1</v>
      </c>
      <c r="AG441" s="430" t="str">
        <f>IF(AI441=1,SUM(AI$13:AI441),"")</f>
        <v/>
      </c>
      <c r="AH441" s="431" t="str">
        <f t="shared" si="17"/>
        <v/>
      </c>
      <c r="AI441" s="430" t="str">
        <f t="shared" si="18"/>
        <v/>
      </c>
    </row>
    <row r="442" spans="3:35" ht="20" customHeight="1">
      <c r="C442" s="83">
        <v>430</v>
      </c>
      <c r="D442" s="541"/>
      <c r="E442" s="541"/>
      <c r="F442" s="541"/>
      <c r="G442" s="542"/>
      <c r="H442" s="541"/>
      <c r="I442" s="541"/>
      <c r="K442" s="287">
        <v>1</v>
      </c>
      <c r="AG442" s="430" t="str">
        <f>IF(AI442=1,SUM(AI$13:AI442),"")</f>
        <v/>
      </c>
      <c r="AH442" s="431" t="str">
        <f t="shared" si="17"/>
        <v/>
      </c>
      <c r="AI442" s="430" t="str">
        <f t="shared" si="18"/>
        <v/>
      </c>
    </row>
    <row r="443" spans="3:35" ht="20" customHeight="1">
      <c r="C443" s="83">
        <v>431</v>
      </c>
      <c r="D443" s="541"/>
      <c r="E443" s="541"/>
      <c r="F443" s="541"/>
      <c r="G443" s="542"/>
      <c r="H443" s="541"/>
      <c r="I443" s="541"/>
      <c r="K443" s="287">
        <v>1</v>
      </c>
      <c r="AG443" s="430" t="str">
        <f>IF(AI443=1,SUM(AI$13:AI443),"")</f>
        <v/>
      </c>
      <c r="AH443" s="431" t="str">
        <f t="shared" si="17"/>
        <v/>
      </c>
      <c r="AI443" s="430" t="str">
        <f t="shared" si="18"/>
        <v/>
      </c>
    </row>
    <row r="444" spans="3:35" ht="20" customHeight="1">
      <c r="C444" s="83">
        <v>432</v>
      </c>
      <c r="D444" s="541"/>
      <c r="E444" s="541"/>
      <c r="F444" s="541"/>
      <c r="G444" s="542"/>
      <c r="H444" s="541"/>
      <c r="I444" s="541"/>
      <c r="K444" s="287">
        <v>1</v>
      </c>
      <c r="AG444" s="430" t="str">
        <f>IF(AI444=1,SUM(AI$13:AI444),"")</f>
        <v/>
      </c>
      <c r="AH444" s="431" t="str">
        <f t="shared" si="17"/>
        <v/>
      </c>
      <c r="AI444" s="430" t="str">
        <f t="shared" si="18"/>
        <v/>
      </c>
    </row>
    <row r="445" spans="3:35" ht="20" customHeight="1">
      <c r="C445" s="83">
        <v>433</v>
      </c>
      <c r="D445" s="541"/>
      <c r="E445" s="541"/>
      <c r="F445" s="541"/>
      <c r="G445" s="542"/>
      <c r="H445" s="541"/>
      <c r="I445" s="541"/>
      <c r="K445" s="287">
        <v>1</v>
      </c>
      <c r="AG445" s="430" t="str">
        <f>IF(AI445=1,SUM(AI$13:AI445),"")</f>
        <v/>
      </c>
      <c r="AH445" s="431" t="str">
        <f t="shared" si="17"/>
        <v/>
      </c>
      <c r="AI445" s="430" t="str">
        <f t="shared" si="18"/>
        <v/>
      </c>
    </row>
    <row r="446" spans="3:35" ht="20" customHeight="1">
      <c r="C446" s="83">
        <v>434</v>
      </c>
      <c r="D446" s="541"/>
      <c r="E446" s="541"/>
      <c r="F446" s="541"/>
      <c r="G446" s="542"/>
      <c r="H446" s="541"/>
      <c r="I446" s="541"/>
      <c r="K446" s="287">
        <v>1</v>
      </c>
      <c r="AG446" s="430" t="str">
        <f>IF(AI446=1,SUM(AI$13:AI446),"")</f>
        <v/>
      </c>
      <c r="AH446" s="431" t="str">
        <f t="shared" si="17"/>
        <v/>
      </c>
      <c r="AI446" s="430" t="str">
        <f t="shared" si="18"/>
        <v/>
      </c>
    </row>
    <row r="447" spans="3:35" ht="20" customHeight="1">
      <c r="C447" s="83">
        <v>435</v>
      </c>
      <c r="D447" s="541"/>
      <c r="E447" s="541"/>
      <c r="F447" s="541"/>
      <c r="G447" s="542"/>
      <c r="H447" s="541"/>
      <c r="I447" s="541"/>
      <c r="K447" s="287">
        <v>1</v>
      </c>
      <c r="AG447" s="430" t="str">
        <f>IF(AI447=1,SUM(AI$13:AI447),"")</f>
        <v/>
      </c>
      <c r="AH447" s="431" t="str">
        <f t="shared" si="17"/>
        <v/>
      </c>
      <c r="AI447" s="430" t="str">
        <f t="shared" si="18"/>
        <v/>
      </c>
    </row>
    <row r="448" spans="3:35" ht="20" customHeight="1">
      <c r="C448" s="83">
        <v>436</v>
      </c>
      <c r="D448" s="541"/>
      <c r="E448" s="541"/>
      <c r="F448" s="541"/>
      <c r="G448" s="542"/>
      <c r="H448" s="541"/>
      <c r="I448" s="541"/>
      <c r="K448" s="287">
        <v>1</v>
      </c>
      <c r="AG448" s="430" t="str">
        <f>IF(AI448=1,SUM(AI$13:AI448),"")</f>
        <v/>
      </c>
      <c r="AH448" s="431" t="str">
        <f t="shared" si="17"/>
        <v/>
      </c>
      <c r="AI448" s="430" t="str">
        <f t="shared" si="18"/>
        <v/>
      </c>
    </row>
    <row r="449" spans="3:35" ht="20" customHeight="1">
      <c r="C449" s="83">
        <v>437</v>
      </c>
      <c r="D449" s="541"/>
      <c r="E449" s="541"/>
      <c r="F449" s="541"/>
      <c r="G449" s="542"/>
      <c r="H449" s="541"/>
      <c r="I449" s="541"/>
      <c r="K449" s="287">
        <v>1</v>
      </c>
      <c r="AG449" s="430" t="str">
        <f>IF(AI449=1,SUM(AI$13:AI449),"")</f>
        <v/>
      </c>
      <c r="AH449" s="431" t="str">
        <f t="shared" si="17"/>
        <v/>
      </c>
      <c r="AI449" s="430" t="str">
        <f t="shared" si="18"/>
        <v/>
      </c>
    </row>
    <row r="450" spans="3:35" ht="20" customHeight="1">
      <c r="C450" s="83">
        <v>438</v>
      </c>
      <c r="D450" s="541"/>
      <c r="E450" s="541"/>
      <c r="F450" s="541"/>
      <c r="G450" s="542"/>
      <c r="H450" s="541"/>
      <c r="I450" s="541"/>
      <c r="K450" s="287">
        <v>1</v>
      </c>
      <c r="AG450" s="430" t="str">
        <f>IF(AI450=1,SUM(AI$13:AI450),"")</f>
        <v/>
      </c>
      <c r="AH450" s="431" t="str">
        <f t="shared" si="17"/>
        <v/>
      </c>
      <c r="AI450" s="430" t="str">
        <f t="shared" si="18"/>
        <v/>
      </c>
    </row>
    <row r="451" spans="3:35" ht="20" customHeight="1">
      <c r="C451" s="83">
        <v>439</v>
      </c>
      <c r="D451" s="541"/>
      <c r="E451" s="541"/>
      <c r="F451" s="541"/>
      <c r="G451" s="542"/>
      <c r="H451" s="541"/>
      <c r="I451" s="541"/>
      <c r="K451" s="287">
        <v>1</v>
      </c>
      <c r="AG451" s="430" t="str">
        <f>IF(AI451=1,SUM(AI$13:AI451),"")</f>
        <v/>
      </c>
      <c r="AH451" s="431" t="str">
        <f t="shared" si="17"/>
        <v/>
      </c>
      <c r="AI451" s="430" t="str">
        <f t="shared" si="18"/>
        <v/>
      </c>
    </row>
    <row r="452" spans="3:35" ht="20" customHeight="1">
      <c r="C452" s="83">
        <v>440</v>
      </c>
      <c r="D452" s="541"/>
      <c r="E452" s="541"/>
      <c r="F452" s="541"/>
      <c r="G452" s="542"/>
      <c r="H452" s="541"/>
      <c r="I452" s="541"/>
      <c r="K452" s="287">
        <v>1</v>
      </c>
      <c r="AG452" s="430" t="str">
        <f>IF(AI452=1,SUM(AI$13:AI452),"")</f>
        <v/>
      </c>
      <c r="AH452" s="431" t="str">
        <f t="shared" si="17"/>
        <v/>
      </c>
      <c r="AI452" s="430" t="str">
        <f t="shared" si="18"/>
        <v/>
      </c>
    </row>
    <row r="453" spans="3:35" ht="20" customHeight="1">
      <c r="C453" s="83">
        <v>441</v>
      </c>
      <c r="D453" s="541"/>
      <c r="E453" s="541"/>
      <c r="F453" s="541"/>
      <c r="G453" s="542"/>
      <c r="H453" s="541"/>
      <c r="I453" s="541"/>
      <c r="K453" s="287">
        <v>1</v>
      </c>
      <c r="AG453" s="430" t="str">
        <f>IF(AI453=1,SUM(AI$13:AI453),"")</f>
        <v/>
      </c>
      <c r="AH453" s="431" t="str">
        <f t="shared" si="17"/>
        <v/>
      </c>
      <c r="AI453" s="430" t="str">
        <f t="shared" si="18"/>
        <v/>
      </c>
    </row>
    <row r="454" spans="3:35" ht="20" customHeight="1">
      <c r="C454" s="83">
        <v>442</v>
      </c>
      <c r="D454" s="541"/>
      <c r="E454" s="541"/>
      <c r="F454" s="541"/>
      <c r="G454" s="542"/>
      <c r="H454" s="541"/>
      <c r="I454" s="541"/>
      <c r="K454" s="287">
        <v>1</v>
      </c>
      <c r="AG454" s="430" t="str">
        <f>IF(AI454=1,SUM(AI$13:AI454),"")</f>
        <v/>
      </c>
      <c r="AH454" s="431" t="str">
        <f t="shared" si="17"/>
        <v/>
      </c>
      <c r="AI454" s="430" t="str">
        <f t="shared" si="18"/>
        <v/>
      </c>
    </row>
    <row r="455" spans="3:35" ht="20" customHeight="1">
      <c r="C455" s="83">
        <v>443</v>
      </c>
      <c r="D455" s="541"/>
      <c r="E455" s="541"/>
      <c r="F455" s="541"/>
      <c r="G455" s="542"/>
      <c r="H455" s="541"/>
      <c r="I455" s="541"/>
      <c r="K455" s="287">
        <v>1</v>
      </c>
      <c r="AG455" s="430" t="str">
        <f>IF(AI455=1,SUM(AI$13:AI455),"")</f>
        <v/>
      </c>
      <c r="AH455" s="431" t="str">
        <f t="shared" si="17"/>
        <v/>
      </c>
      <c r="AI455" s="430" t="str">
        <f t="shared" si="18"/>
        <v/>
      </c>
    </row>
    <row r="456" spans="3:35" ht="20" customHeight="1">
      <c r="C456" s="83">
        <v>444</v>
      </c>
      <c r="D456" s="541"/>
      <c r="E456" s="541"/>
      <c r="F456" s="541"/>
      <c r="G456" s="542"/>
      <c r="H456" s="541"/>
      <c r="I456" s="541"/>
      <c r="K456" s="287">
        <v>1</v>
      </c>
      <c r="AG456" s="430" t="str">
        <f>IF(AI456=1,SUM(AI$13:AI456),"")</f>
        <v/>
      </c>
      <c r="AH456" s="431" t="str">
        <f t="shared" si="17"/>
        <v/>
      </c>
      <c r="AI456" s="430" t="str">
        <f t="shared" si="18"/>
        <v/>
      </c>
    </row>
    <row r="457" spans="3:35" ht="20" customHeight="1">
      <c r="C457" s="83">
        <v>445</v>
      </c>
      <c r="D457" s="541"/>
      <c r="E457" s="541"/>
      <c r="F457" s="541"/>
      <c r="G457" s="542"/>
      <c r="H457" s="541"/>
      <c r="I457" s="541"/>
      <c r="K457" s="287">
        <v>1</v>
      </c>
      <c r="AG457" s="430" t="str">
        <f>IF(AI457=1,SUM(AI$13:AI457),"")</f>
        <v/>
      </c>
      <c r="AH457" s="431" t="str">
        <f t="shared" si="17"/>
        <v/>
      </c>
      <c r="AI457" s="430" t="str">
        <f t="shared" si="18"/>
        <v/>
      </c>
    </row>
    <row r="458" spans="3:35" ht="20" customHeight="1">
      <c r="C458" s="83">
        <v>446</v>
      </c>
      <c r="D458" s="541"/>
      <c r="E458" s="541"/>
      <c r="F458" s="541"/>
      <c r="G458" s="542"/>
      <c r="H458" s="541"/>
      <c r="I458" s="541"/>
      <c r="K458" s="287">
        <v>1</v>
      </c>
      <c r="AG458" s="430" t="str">
        <f>IF(AI458=1,SUM(AI$13:AI458),"")</f>
        <v/>
      </c>
      <c r="AH458" s="431" t="str">
        <f t="shared" si="17"/>
        <v/>
      </c>
      <c r="AI458" s="430" t="str">
        <f t="shared" si="18"/>
        <v/>
      </c>
    </row>
    <row r="459" spans="3:35" ht="20" customHeight="1">
      <c r="C459" s="83">
        <v>447</v>
      </c>
      <c r="D459" s="541"/>
      <c r="E459" s="541"/>
      <c r="F459" s="541"/>
      <c r="G459" s="542"/>
      <c r="H459" s="541"/>
      <c r="I459" s="541"/>
      <c r="K459" s="287">
        <v>1</v>
      </c>
      <c r="AG459" s="430" t="str">
        <f>IF(AI459=1,SUM(AI$13:AI459),"")</f>
        <v/>
      </c>
      <c r="AH459" s="431" t="str">
        <f t="shared" si="17"/>
        <v/>
      </c>
      <c r="AI459" s="430" t="str">
        <f t="shared" si="18"/>
        <v/>
      </c>
    </row>
    <row r="460" spans="3:35" ht="20" customHeight="1">
      <c r="C460" s="83">
        <v>448</v>
      </c>
      <c r="D460" s="541"/>
      <c r="E460" s="541"/>
      <c r="F460" s="541"/>
      <c r="G460" s="542"/>
      <c r="H460" s="541"/>
      <c r="I460" s="541"/>
      <c r="K460" s="287">
        <v>1</v>
      </c>
      <c r="AG460" s="430" t="str">
        <f>IF(AI460=1,SUM(AI$13:AI460),"")</f>
        <v/>
      </c>
      <c r="AH460" s="431" t="str">
        <f t="shared" si="17"/>
        <v/>
      </c>
      <c r="AI460" s="430" t="str">
        <f t="shared" si="18"/>
        <v/>
      </c>
    </row>
    <row r="461" spans="3:35" ht="20" customHeight="1">
      <c r="C461" s="83">
        <v>449</v>
      </c>
      <c r="D461" s="541"/>
      <c r="E461" s="541"/>
      <c r="F461" s="541"/>
      <c r="G461" s="542"/>
      <c r="H461" s="541"/>
      <c r="I461" s="541"/>
      <c r="K461" s="287">
        <v>1</v>
      </c>
      <c r="AG461" s="430" t="str">
        <f>IF(AI461=1,SUM(AI$13:AI461),"")</f>
        <v/>
      </c>
      <c r="AH461" s="431" t="str">
        <f t="shared" si="17"/>
        <v/>
      </c>
      <c r="AI461" s="430" t="str">
        <f t="shared" si="18"/>
        <v/>
      </c>
    </row>
    <row r="462" spans="3:35" ht="20" customHeight="1">
      <c r="C462" s="83">
        <v>450</v>
      </c>
      <c r="D462" s="541"/>
      <c r="E462" s="541"/>
      <c r="F462" s="541"/>
      <c r="G462" s="542"/>
      <c r="H462" s="541"/>
      <c r="I462" s="541"/>
      <c r="K462" s="287">
        <v>1</v>
      </c>
      <c r="AG462" s="430" t="str">
        <f>IF(AI462=1,SUM(AI$13:AI462),"")</f>
        <v/>
      </c>
      <c r="AH462" s="431" t="str">
        <f t="shared" ref="AH462:AH525" si="19">IF(I462="","",I462&amp;"; ")</f>
        <v/>
      </c>
      <c r="AI462" s="430" t="str">
        <f t="shared" ref="AI462:AI525" si="20">IF(AH462="","",1)</f>
        <v/>
      </c>
    </row>
    <row r="463" spans="3:35" ht="20" customHeight="1">
      <c r="C463" s="83">
        <v>451</v>
      </c>
      <c r="D463" s="541"/>
      <c r="E463" s="541"/>
      <c r="F463" s="541"/>
      <c r="G463" s="542"/>
      <c r="H463" s="541"/>
      <c r="I463" s="541"/>
      <c r="K463" s="287">
        <v>1</v>
      </c>
      <c r="AG463" s="430" t="str">
        <f>IF(AI463=1,SUM(AI$13:AI463),"")</f>
        <v/>
      </c>
      <c r="AH463" s="431" t="str">
        <f t="shared" si="19"/>
        <v/>
      </c>
      <c r="AI463" s="430" t="str">
        <f t="shared" si="20"/>
        <v/>
      </c>
    </row>
    <row r="464" spans="3:35" ht="20" customHeight="1">
      <c r="C464" s="83">
        <v>452</v>
      </c>
      <c r="D464" s="541"/>
      <c r="E464" s="541"/>
      <c r="F464" s="541"/>
      <c r="G464" s="542"/>
      <c r="H464" s="541"/>
      <c r="I464" s="541"/>
      <c r="K464" s="287">
        <v>1</v>
      </c>
      <c r="AG464" s="430" t="str">
        <f>IF(AI464=1,SUM(AI$13:AI464),"")</f>
        <v/>
      </c>
      <c r="AH464" s="431" t="str">
        <f t="shared" si="19"/>
        <v/>
      </c>
      <c r="AI464" s="430" t="str">
        <f t="shared" si="20"/>
        <v/>
      </c>
    </row>
    <row r="465" spans="3:35" ht="20" customHeight="1">
      <c r="C465" s="83">
        <v>453</v>
      </c>
      <c r="D465" s="541"/>
      <c r="E465" s="541"/>
      <c r="F465" s="541"/>
      <c r="G465" s="542"/>
      <c r="H465" s="541"/>
      <c r="I465" s="541"/>
      <c r="K465" s="287">
        <v>1</v>
      </c>
      <c r="AG465" s="430" t="str">
        <f>IF(AI465=1,SUM(AI$13:AI465),"")</f>
        <v/>
      </c>
      <c r="AH465" s="431" t="str">
        <f t="shared" si="19"/>
        <v/>
      </c>
      <c r="AI465" s="430" t="str">
        <f t="shared" si="20"/>
        <v/>
      </c>
    </row>
    <row r="466" spans="3:35" ht="20" customHeight="1">
      <c r="C466" s="83">
        <v>454</v>
      </c>
      <c r="D466" s="541"/>
      <c r="E466" s="541"/>
      <c r="F466" s="541"/>
      <c r="G466" s="542"/>
      <c r="H466" s="541"/>
      <c r="I466" s="541"/>
      <c r="K466" s="287">
        <v>1</v>
      </c>
      <c r="AG466" s="430" t="str">
        <f>IF(AI466=1,SUM(AI$13:AI466),"")</f>
        <v/>
      </c>
      <c r="AH466" s="431" t="str">
        <f t="shared" si="19"/>
        <v/>
      </c>
      <c r="AI466" s="430" t="str">
        <f t="shared" si="20"/>
        <v/>
      </c>
    </row>
    <row r="467" spans="3:35" ht="20" customHeight="1">
      <c r="C467" s="83">
        <v>455</v>
      </c>
      <c r="D467" s="541"/>
      <c r="E467" s="541"/>
      <c r="F467" s="541"/>
      <c r="G467" s="542"/>
      <c r="H467" s="541"/>
      <c r="I467" s="541"/>
      <c r="K467" s="287">
        <v>1</v>
      </c>
      <c r="AG467" s="430" t="str">
        <f>IF(AI467=1,SUM(AI$13:AI467),"")</f>
        <v/>
      </c>
      <c r="AH467" s="431" t="str">
        <f t="shared" si="19"/>
        <v/>
      </c>
      <c r="AI467" s="430" t="str">
        <f t="shared" si="20"/>
        <v/>
      </c>
    </row>
    <row r="468" spans="3:35" ht="20" customHeight="1">
      <c r="C468" s="83">
        <v>456</v>
      </c>
      <c r="D468" s="541"/>
      <c r="E468" s="541"/>
      <c r="F468" s="541"/>
      <c r="G468" s="542"/>
      <c r="H468" s="541"/>
      <c r="I468" s="541"/>
      <c r="K468" s="287">
        <v>1</v>
      </c>
      <c r="AG468" s="430" t="str">
        <f>IF(AI468=1,SUM(AI$13:AI468),"")</f>
        <v/>
      </c>
      <c r="AH468" s="431" t="str">
        <f t="shared" si="19"/>
        <v/>
      </c>
      <c r="AI468" s="430" t="str">
        <f t="shared" si="20"/>
        <v/>
      </c>
    </row>
    <row r="469" spans="3:35" ht="20" customHeight="1">
      <c r="C469" s="83">
        <v>457</v>
      </c>
      <c r="D469" s="541"/>
      <c r="E469" s="541"/>
      <c r="F469" s="541"/>
      <c r="G469" s="542"/>
      <c r="H469" s="541"/>
      <c r="I469" s="541"/>
      <c r="K469" s="287">
        <v>1</v>
      </c>
      <c r="AG469" s="430" t="str">
        <f>IF(AI469=1,SUM(AI$13:AI469),"")</f>
        <v/>
      </c>
      <c r="AH469" s="431" t="str">
        <f t="shared" si="19"/>
        <v/>
      </c>
      <c r="AI469" s="430" t="str">
        <f t="shared" si="20"/>
        <v/>
      </c>
    </row>
    <row r="470" spans="3:35" ht="20" customHeight="1">
      <c r="C470" s="83">
        <v>458</v>
      </c>
      <c r="D470" s="541"/>
      <c r="E470" s="541"/>
      <c r="F470" s="541"/>
      <c r="G470" s="542"/>
      <c r="H470" s="541"/>
      <c r="I470" s="541"/>
      <c r="K470" s="287">
        <v>1</v>
      </c>
      <c r="AG470" s="430" t="str">
        <f>IF(AI470=1,SUM(AI$13:AI470),"")</f>
        <v/>
      </c>
      <c r="AH470" s="431" t="str">
        <f t="shared" si="19"/>
        <v/>
      </c>
      <c r="AI470" s="430" t="str">
        <f t="shared" si="20"/>
        <v/>
      </c>
    </row>
    <row r="471" spans="3:35" ht="20" customHeight="1">
      <c r="C471" s="83">
        <v>459</v>
      </c>
      <c r="D471" s="541"/>
      <c r="E471" s="541"/>
      <c r="F471" s="541"/>
      <c r="G471" s="542"/>
      <c r="H471" s="541"/>
      <c r="I471" s="541"/>
      <c r="K471" s="287">
        <v>1</v>
      </c>
      <c r="AG471" s="430" t="str">
        <f>IF(AI471=1,SUM(AI$13:AI471),"")</f>
        <v/>
      </c>
      <c r="AH471" s="431" t="str">
        <f t="shared" si="19"/>
        <v/>
      </c>
      <c r="AI471" s="430" t="str">
        <f t="shared" si="20"/>
        <v/>
      </c>
    </row>
    <row r="472" spans="3:35" ht="20" customHeight="1">
      <c r="C472" s="83">
        <v>460</v>
      </c>
      <c r="D472" s="541"/>
      <c r="E472" s="541"/>
      <c r="F472" s="541"/>
      <c r="G472" s="542"/>
      <c r="H472" s="541"/>
      <c r="I472" s="541"/>
      <c r="K472" s="287">
        <v>1</v>
      </c>
      <c r="AG472" s="430" t="str">
        <f>IF(AI472=1,SUM(AI$13:AI472),"")</f>
        <v/>
      </c>
      <c r="AH472" s="431" t="str">
        <f t="shared" si="19"/>
        <v/>
      </c>
      <c r="AI472" s="430" t="str">
        <f t="shared" si="20"/>
        <v/>
      </c>
    </row>
    <row r="473" spans="3:35" ht="20" customHeight="1">
      <c r="C473" s="83">
        <v>461</v>
      </c>
      <c r="D473" s="541"/>
      <c r="E473" s="541"/>
      <c r="F473" s="541"/>
      <c r="G473" s="542"/>
      <c r="H473" s="541"/>
      <c r="I473" s="541"/>
      <c r="K473" s="287">
        <v>1</v>
      </c>
      <c r="AG473" s="430" t="str">
        <f>IF(AI473=1,SUM(AI$13:AI473),"")</f>
        <v/>
      </c>
      <c r="AH473" s="431" t="str">
        <f t="shared" si="19"/>
        <v/>
      </c>
      <c r="AI473" s="430" t="str">
        <f t="shared" si="20"/>
        <v/>
      </c>
    </row>
    <row r="474" spans="3:35" ht="20" customHeight="1">
      <c r="C474" s="83">
        <v>462</v>
      </c>
      <c r="D474" s="541"/>
      <c r="E474" s="541"/>
      <c r="F474" s="541"/>
      <c r="G474" s="542"/>
      <c r="H474" s="541"/>
      <c r="I474" s="541"/>
      <c r="K474" s="287">
        <v>1</v>
      </c>
      <c r="AG474" s="430" t="str">
        <f>IF(AI474=1,SUM(AI$13:AI474),"")</f>
        <v/>
      </c>
      <c r="AH474" s="431" t="str">
        <f t="shared" si="19"/>
        <v/>
      </c>
      <c r="AI474" s="430" t="str">
        <f t="shared" si="20"/>
        <v/>
      </c>
    </row>
    <row r="475" spans="3:35" ht="20" customHeight="1">
      <c r="C475" s="83">
        <v>463</v>
      </c>
      <c r="D475" s="541"/>
      <c r="E475" s="541"/>
      <c r="F475" s="541"/>
      <c r="G475" s="542"/>
      <c r="H475" s="541"/>
      <c r="I475" s="541"/>
      <c r="K475" s="287">
        <v>1</v>
      </c>
      <c r="AG475" s="430" t="str">
        <f>IF(AI475=1,SUM(AI$13:AI475),"")</f>
        <v/>
      </c>
      <c r="AH475" s="431" t="str">
        <f t="shared" si="19"/>
        <v/>
      </c>
      <c r="AI475" s="430" t="str">
        <f t="shared" si="20"/>
        <v/>
      </c>
    </row>
    <row r="476" spans="3:35" ht="20" customHeight="1">
      <c r="C476" s="83">
        <v>464</v>
      </c>
      <c r="D476" s="541"/>
      <c r="E476" s="541"/>
      <c r="F476" s="541"/>
      <c r="G476" s="542"/>
      <c r="H476" s="541"/>
      <c r="I476" s="541"/>
      <c r="K476" s="287">
        <v>1</v>
      </c>
      <c r="AG476" s="430" t="str">
        <f>IF(AI476=1,SUM(AI$13:AI476),"")</f>
        <v/>
      </c>
      <c r="AH476" s="431" t="str">
        <f t="shared" si="19"/>
        <v/>
      </c>
      <c r="AI476" s="430" t="str">
        <f t="shared" si="20"/>
        <v/>
      </c>
    </row>
    <row r="477" spans="3:35" ht="20" customHeight="1">
      <c r="C477" s="83">
        <v>465</v>
      </c>
      <c r="D477" s="541"/>
      <c r="E477" s="541"/>
      <c r="F477" s="541"/>
      <c r="G477" s="542"/>
      <c r="H477" s="541"/>
      <c r="I477" s="541"/>
      <c r="K477" s="287">
        <v>1</v>
      </c>
      <c r="AG477" s="430" t="str">
        <f>IF(AI477=1,SUM(AI$13:AI477),"")</f>
        <v/>
      </c>
      <c r="AH477" s="431" t="str">
        <f t="shared" si="19"/>
        <v/>
      </c>
      <c r="AI477" s="430" t="str">
        <f t="shared" si="20"/>
        <v/>
      </c>
    </row>
    <row r="478" spans="3:35" ht="20" customHeight="1">
      <c r="C478" s="83">
        <v>466</v>
      </c>
      <c r="D478" s="541"/>
      <c r="E478" s="541"/>
      <c r="F478" s="541"/>
      <c r="G478" s="542"/>
      <c r="H478" s="541"/>
      <c r="I478" s="541"/>
      <c r="K478" s="287">
        <v>1</v>
      </c>
      <c r="AG478" s="430" t="str">
        <f>IF(AI478=1,SUM(AI$13:AI478),"")</f>
        <v/>
      </c>
      <c r="AH478" s="431" t="str">
        <f t="shared" si="19"/>
        <v/>
      </c>
      <c r="AI478" s="430" t="str">
        <f t="shared" si="20"/>
        <v/>
      </c>
    </row>
    <row r="479" spans="3:35" ht="20" customHeight="1">
      <c r="C479" s="83">
        <v>467</v>
      </c>
      <c r="D479" s="541"/>
      <c r="E479" s="541"/>
      <c r="F479" s="541"/>
      <c r="G479" s="542"/>
      <c r="H479" s="541"/>
      <c r="I479" s="541"/>
      <c r="K479" s="287">
        <v>1</v>
      </c>
      <c r="AG479" s="430" t="str">
        <f>IF(AI479=1,SUM(AI$13:AI479),"")</f>
        <v/>
      </c>
      <c r="AH479" s="431" t="str">
        <f t="shared" si="19"/>
        <v/>
      </c>
      <c r="AI479" s="430" t="str">
        <f t="shared" si="20"/>
        <v/>
      </c>
    </row>
    <row r="480" spans="3:35" ht="20" customHeight="1">
      <c r="C480" s="83">
        <v>468</v>
      </c>
      <c r="D480" s="541"/>
      <c r="E480" s="541"/>
      <c r="F480" s="541"/>
      <c r="G480" s="542"/>
      <c r="H480" s="541"/>
      <c r="I480" s="541"/>
      <c r="K480" s="287">
        <v>1</v>
      </c>
      <c r="AG480" s="430" t="str">
        <f>IF(AI480=1,SUM(AI$13:AI480),"")</f>
        <v/>
      </c>
      <c r="AH480" s="431" t="str">
        <f t="shared" si="19"/>
        <v/>
      </c>
      <c r="AI480" s="430" t="str">
        <f t="shared" si="20"/>
        <v/>
      </c>
    </row>
    <row r="481" spans="3:35" ht="20" customHeight="1">
      <c r="C481" s="83">
        <v>469</v>
      </c>
      <c r="D481" s="541"/>
      <c r="E481" s="541"/>
      <c r="F481" s="541"/>
      <c r="G481" s="542"/>
      <c r="H481" s="541"/>
      <c r="I481" s="541"/>
      <c r="K481" s="287">
        <v>1</v>
      </c>
      <c r="AG481" s="430" t="str">
        <f>IF(AI481=1,SUM(AI$13:AI481),"")</f>
        <v/>
      </c>
      <c r="AH481" s="431" t="str">
        <f t="shared" si="19"/>
        <v/>
      </c>
      <c r="AI481" s="430" t="str">
        <f t="shared" si="20"/>
        <v/>
      </c>
    </row>
    <row r="482" spans="3:35" ht="20" customHeight="1">
      <c r="C482" s="83">
        <v>470</v>
      </c>
      <c r="D482" s="541"/>
      <c r="E482" s="541"/>
      <c r="F482" s="541"/>
      <c r="G482" s="542"/>
      <c r="H482" s="541"/>
      <c r="I482" s="541"/>
      <c r="K482" s="287">
        <v>1</v>
      </c>
      <c r="AG482" s="430" t="str">
        <f>IF(AI482=1,SUM(AI$13:AI482),"")</f>
        <v/>
      </c>
      <c r="AH482" s="431" t="str">
        <f t="shared" si="19"/>
        <v/>
      </c>
      <c r="AI482" s="430" t="str">
        <f t="shared" si="20"/>
        <v/>
      </c>
    </row>
    <row r="483" spans="3:35" ht="20" customHeight="1">
      <c r="C483" s="83">
        <v>471</v>
      </c>
      <c r="D483" s="541"/>
      <c r="E483" s="541"/>
      <c r="F483" s="541"/>
      <c r="G483" s="542"/>
      <c r="H483" s="541"/>
      <c r="I483" s="541"/>
      <c r="K483" s="287">
        <v>1</v>
      </c>
      <c r="AG483" s="430" t="str">
        <f>IF(AI483=1,SUM(AI$13:AI483),"")</f>
        <v/>
      </c>
      <c r="AH483" s="431" t="str">
        <f t="shared" si="19"/>
        <v/>
      </c>
      <c r="AI483" s="430" t="str">
        <f t="shared" si="20"/>
        <v/>
      </c>
    </row>
    <row r="484" spans="3:35" ht="20" customHeight="1">
      <c r="C484" s="83">
        <v>472</v>
      </c>
      <c r="D484" s="541"/>
      <c r="E484" s="541"/>
      <c r="F484" s="541"/>
      <c r="G484" s="542"/>
      <c r="H484" s="541"/>
      <c r="I484" s="541"/>
      <c r="K484" s="287">
        <v>1</v>
      </c>
      <c r="AG484" s="430" t="str">
        <f>IF(AI484=1,SUM(AI$13:AI484),"")</f>
        <v/>
      </c>
      <c r="AH484" s="431" t="str">
        <f t="shared" si="19"/>
        <v/>
      </c>
      <c r="AI484" s="430" t="str">
        <f t="shared" si="20"/>
        <v/>
      </c>
    </row>
    <row r="485" spans="3:35" ht="20" customHeight="1">
      <c r="C485" s="83">
        <v>473</v>
      </c>
      <c r="D485" s="541"/>
      <c r="E485" s="541"/>
      <c r="F485" s="541"/>
      <c r="G485" s="542"/>
      <c r="H485" s="541"/>
      <c r="I485" s="541"/>
      <c r="K485" s="287">
        <v>1</v>
      </c>
      <c r="AG485" s="430" t="str">
        <f>IF(AI485=1,SUM(AI$13:AI485),"")</f>
        <v/>
      </c>
      <c r="AH485" s="431" t="str">
        <f t="shared" si="19"/>
        <v/>
      </c>
      <c r="AI485" s="430" t="str">
        <f t="shared" si="20"/>
        <v/>
      </c>
    </row>
    <row r="486" spans="3:35" ht="20" customHeight="1">
      <c r="C486" s="83">
        <v>474</v>
      </c>
      <c r="D486" s="541"/>
      <c r="E486" s="541"/>
      <c r="F486" s="541"/>
      <c r="G486" s="542"/>
      <c r="H486" s="541"/>
      <c r="I486" s="541"/>
      <c r="K486" s="287">
        <v>1</v>
      </c>
      <c r="AG486" s="430" t="str">
        <f>IF(AI486=1,SUM(AI$13:AI486),"")</f>
        <v/>
      </c>
      <c r="AH486" s="431" t="str">
        <f t="shared" si="19"/>
        <v/>
      </c>
      <c r="AI486" s="430" t="str">
        <f t="shared" si="20"/>
        <v/>
      </c>
    </row>
    <row r="487" spans="3:35" ht="20" customHeight="1">
      <c r="C487" s="83">
        <v>475</v>
      </c>
      <c r="D487" s="541"/>
      <c r="E487" s="541"/>
      <c r="F487" s="541"/>
      <c r="G487" s="542"/>
      <c r="H487" s="541"/>
      <c r="I487" s="541"/>
      <c r="K487" s="287">
        <v>1</v>
      </c>
      <c r="AG487" s="430" t="str">
        <f>IF(AI487=1,SUM(AI$13:AI487),"")</f>
        <v/>
      </c>
      <c r="AH487" s="431" t="str">
        <f t="shared" si="19"/>
        <v/>
      </c>
      <c r="AI487" s="430" t="str">
        <f t="shared" si="20"/>
        <v/>
      </c>
    </row>
    <row r="488" spans="3:35" ht="20" customHeight="1">
      <c r="C488" s="83">
        <v>476</v>
      </c>
      <c r="D488" s="541"/>
      <c r="E488" s="541"/>
      <c r="F488" s="541"/>
      <c r="G488" s="542"/>
      <c r="H488" s="541"/>
      <c r="I488" s="541"/>
      <c r="K488" s="287">
        <v>1</v>
      </c>
      <c r="AG488" s="430" t="str">
        <f>IF(AI488=1,SUM(AI$13:AI488),"")</f>
        <v/>
      </c>
      <c r="AH488" s="431" t="str">
        <f t="shared" si="19"/>
        <v/>
      </c>
      <c r="AI488" s="430" t="str">
        <f t="shared" si="20"/>
        <v/>
      </c>
    </row>
    <row r="489" spans="3:35" ht="20" customHeight="1">
      <c r="C489" s="83">
        <v>477</v>
      </c>
      <c r="D489" s="541"/>
      <c r="E489" s="541"/>
      <c r="F489" s="541"/>
      <c r="G489" s="542"/>
      <c r="H489" s="541"/>
      <c r="I489" s="541"/>
      <c r="K489" s="287">
        <v>1</v>
      </c>
      <c r="AG489" s="430" t="str">
        <f>IF(AI489=1,SUM(AI$13:AI489),"")</f>
        <v/>
      </c>
      <c r="AH489" s="431" t="str">
        <f t="shared" si="19"/>
        <v/>
      </c>
      <c r="AI489" s="430" t="str">
        <f t="shared" si="20"/>
        <v/>
      </c>
    </row>
    <row r="490" spans="3:35" ht="20" customHeight="1">
      <c r="C490" s="83">
        <v>478</v>
      </c>
      <c r="D490" s="541"/>
      <c r="E490" s="541"/>
      <c r="F490" s="541"/>
      <c r="G490" s="542"/>
      <c r="H490" s="541"/>
      <c r="I490" s="541"/>
      <c r="K490" s="287">
        <v>1</v>
      </c>
      <c r="AG490" s="430" t="str">
        <f>IF(AI490=1,SUM(AI$13:AI490),"")</f>
        <v/>
      </c>
      <c r="AH490" s="431" t="str">
        <f t="shared" si="19"/>
        <v/>
      </c>
      <c r="AI490" s="430" t="str">
        <f t="shared" si="20"/>
        <v/>
      </c>
    </row>
    <row r="491" spans="3:35" ht="20" customHeight="1">
      <c r="C491" s="83">
        <v>479</v>
      </c>
      <c r="D491" s="541"/>
      <c r="E491" s="541"/>
      <c r="F491" s="541"/>
      <c r="G491" s="542"/>
      <c r="H491" s="541"/>
      <c r="I491" s="541"/>
      <c r="K491" s="287">
        <v>1</v>
      </c>
      <c r="AG491" s="430" t="str">
        <f>IF(AI491=1,SUM(AI$13:AI491),"")</f>
        <v/>
      </c>
      <c r="AH491" s="431" t="str">
        <f t="shared" si="19"/>
        <v/>
      </c>
      <c r="AI491" s="430" t="str">
        <f t="shared" si="20"/>
        <v/>
      </c>
    </row>
    <row r="492" spans="3:35" ht="20" customHeight="1">
      <c r="C492" s="83">
        <v>480</v>
      </c>
      <c r="D492" s="541"/>
      <c r="E492" s="541"/>
      <c r="F492" s="541"/>
      <c r="G492" s="542"/>
      <c r="H492" s="541"/>
      <c r="I492" s="541"/>
      <c r="K492" s="287">
        <v>1</v>
      </c>
      <c r="AG492" s="430" t="str">
        <f>IF(AI492=1,SUM(AI$13:AI492),"")</f>
        <v/>
      </c>
      <c r="AH492" s="431" t="str">
        <f t="shared" si="19"/>
        <v/>
      </c>
      <c r="AI492" s="430" t="str">
        <f t="shared" si="20"/>
        <v/>
      </c>
    </row>
    <row r="493" spans="3:35" ht="20" customHeight="1">
      <c r="C493" s="83">
        <v>481</v>
      </c>
      <c r="D493" s="541"/>
      <c r="E493" s="541"/>
      <c r="F493" s="541"/>
      <c r="G493" s="542"/>
      <c r="H493" s="541"/>
      <c r="I493" s="541"/>
      <c r="K493" s="287">
        <v>1</v>
      </c>
      <c r="AG493" s="430" t="str">
        <f>IF(AI493=1,SUM(AI$13:AI493),"")</f>
        <v/>
      </c>
      <c r="AH493" s="431" t="str">
        <f t="shared" si="19"/>
        <v/>
      </c>
      <c r="AI493" s="430" t="str">
        <f t="shared" si="20"/>
        <v/>
      </c>
    </row>
    <row r="494" spans="3:35" ht="20" customHeight="1">
      <c r="C494" s="83">
        <v>482</v>
      </c>
      <c r="D494" s="541"/>
      <c r="E494" s="541"/>
      <c r="F494" s="541"/>
      <c r="G494" s="542"/>
      <c r="H494" s="541"/>
      <c r="I494" s="541"/>
      <c r="K494" s="287">
        <v>1</v>
      </c>
      <c r="AG494" s="430" t="str">
        <f>IF(AI494=1,SUM(AI$13:AI494),"")</f>
        <v/>
      </c>
      <c r="AH494" s="431" t="str">
        <f t="shared" si="19"/>
        <v/>
      </c>
      <c r="AI494" s="430" t="str">
        <f t="shared" si="20"/>
        <v/>
      </c>
    </row>
    <row r="495" spans="3:35" ht="20" customHeight="1">
      <c r="C495" s="83">
        <v>483</v>
      </c>
      <c r="D495" s="541"/>
      <c r="E495" s="541"/>
      <c r="F495" s="541"/>
      <c r="G495" s="542"/>
      <c r="H495" s="541"/>
      <c r="I495" s="541"/>
      <c r="K495" s="287">
        <v>1</v>
      </c>
      <c r="AG495" s="430" t="str">
        <f>IF(AI495=1,SUM(AI$13:AI495),"")</f>
        <v/>
      </c>
      <c r="AH495" s="431" t="str">
        <f t="shared" si="19"/>
        <v/>
      </c>
      <c r="AI495" s="430" t="str">
        <f t="shared" si="20"/>
        <v/>
      </c>
    </row>
    <row r="496" spans="3:35" ht="20" customHeight="1">
      <c r="C496" s="83">
        <v>484</v>
      </c>
      <c r="D496" s="541"/>
      <c r="E496" s="541"/>
      <c r="F496" s="541"/>
      <c r="G496" s="542"/>
      <c r="H496" s="541"/>
      <c r="I496" s="541"/>
      <c r="K496" s="287">
        <v>1</v>
      </c>
      <c r="AG496" s="430" t="str">
        <f>IF(AI496=1,SUM(AI$13:AI496),"")</f>
        <v/>
      </c>
      <c r="AH496" s="431" t="str">
        <f t="shared" si="19"/>
        <v/>
      </c>
      <c r="AI496" s="430" t="str">
        <f t="shared" si="20"/>
        <v/>
      </c>
    </row>
    <row r="497" spans="3:35" ht="20" customHeight="1">
      <c r="C497" s="83">
        <v>485</v>
      </c>
      <c r="D497" s="541"/>
      <c r="E497" s="541"/>
      <c r="F497" s="541"/>
      <c r="G497" s="542"/>
      <c r="H497" s="541"/>
      <c r="I497" s="541"/>
      <c r="K497" s="287">
        <v>1</v>
      </c>
      <c r="AG497" s="430" t="str">
        <f>IF(AI497=1,SUM(AI$13:AI497),"")</f>
        <v/>
      </c>
      <c r="AH497" s="431" t="str">
        <f t="shared" si="19"/>
        <v/>
      </c>
      <c r="AI497" s="430" t="str">
        <f t="shared" si="20"/>
        <v/>
      </c>
    </row>
    <row r="498" spans="3:35" ht="20" customHeight="1">
      <c r="C498" s="83">
        <v>486</v>
      </c>
      <c r="D498" s="541"/>
      <c r="E498" s="541"/>
      <c r="F498" s="541"/>
      <c r="G498" s="542"/>
      <c r="H498" s="541"/>
      <c r="I498" s="541"/>
      <c r="K498" s="287">
        <v>1</v>
      </c>
      <c r="AG498" s="430" t="str">
        <f>IF(AI498=1,SUM(AI$13:AI498),"")</f>
        <v/>
      </c>
      <c r="AH498" s="431" t="str">
        <f t="shared" si="19"/>
        <v/>
      </c>
      <c r="AI498" s="430" t="str">
        <f t="shared" si="20"/>
        <v/>
      </c>
    </row>
    <row r="499" spans="3:35" ht="20" customHeight="1">
      <c r="C499" s="83">
        <v>487</v>
      </c>
      <c r="D499" s="541"/>
      <c r="E499" s="541"/>
      <c r="F499" s="541"/>
      <c r="G499" s="542"/>
      <c r="H499" s="541"/>
      <c r="I499" s="541"/>
      <c r="K499" s="287">
        <v>1</v>
      </c>
      <c r="AG499" s="430" t="str">
        <f>IF(AI499=1,SUM(AI$13:AI499),"")</f>
        <v/>
      </c>
      <c r="AH499" s="431" t="str">
        <f t="shared" si="19"/>
        <v/>
      </c>
      <c r="AI499" s="430" t="str">
        <f t="shared" si="20"/>
        <v/>
      </c>
    </row>
    <row r="500" spans="3:35" ht="20" customHeight="1">
      <c r="C500" s="83">
        <v>488</v>
      </c>
      <c r="D500" s="541"/>
      <c r="E500" s="541"/>
      <c r="F500" s="541"/>
      <c r="G500" s="542"/>
      <c r="H500" s="541"/>
      <c r="I500" s="541"/>
      <c r="K500" s="287">
        <v>1</v>
      </c>
      <c r="AG500" s="430" t="str">
        <f>IF(AI500=1,SUM(AI$13:AI500),"")</f>
        <v/>
      </c>
      <c r="AH500" s="431" t="str">
        <f t="shared" si="19"/>
        <v/>
      </c>
      <c r="AI500" s="430" t="str">
        <f t="shared" si="20"/>
        <v/>
      </c>
    </row>
    <row r="501" spans="3:35" ht="20" customHeight="1">
      <c r="C501" s="83">
        <v>489</v>
      </c>
      <c r="D501" s="541"/>
      <c r="E501" s="541"/>
      <c r="F501" s="541"/>
      <c r="G501" s="542"/>
      <c r="H501" s="541"/>
      <c r="I501" s="541"/>
      <c r="K501" s="287">
        <v>1</v>
      </c>
      <c r="AG501" s="430" t="str">
        <f>IF(AI501=1,SUM(AI$13:AI501),"")</f>
        <v/>
      </c>
      <c r="AH501" s="431" t="str">
        <f t="shared" si="19"/>
        <v/>
      </c>
      <c r="AI501" s="430" t="str">
        <f t="shared" si="20"/>
        <v/>
      </c>
    </row>
    <row r="502" spans="3:35" ht="20" customHeight="1">
      <c r="C502" s="83">
        <v>490</v>
      </c>
      <c r="D502" s="541"/>
      <c r="E502" s="541"/>
      <c r="F502" s="541"/>
      <c r="G502" s="542"/>
      <c r="H502" s="541"/>
      <c r="I502" s="541"/>
      <c r="K502" s="287">
        <v>1</v>
      </c>
      <c r="AG502" s="430" t="str">
        <f>IF(AI502=1,SUM(AI$13:AI502),"")</f>
        <v/>
      </c>
      <c r="AH502" s="431" t="str">
        <f t="shared" si="19"/>
        <v/>
      </c>
      <c r="AI502" s="430" t="str">
        <f t="shared" si="20"/>
        <v/>
      </c>
    </row>
    <row r="503" spans="3:35" ht="20" customHeight="1">
      <c r="C503" s="83">
        <v>491</v>
      </c>
      <c r="D503" s="541"/>
      <c r="E503" s="541"/>
      <c r="F503" s="541"/>
      <c r="G503" s="542"/>
      <c r="H503" s="541"/>
      <c r="I503" s="541"/>
      <c r="K503" s="287">
        <v>1</v>
      </c>
      <c r="AG503" s="430" t="str">
        <f>IF(AI503=1,SUM(AI$13:AI503),"")</f>
        <v/>
      </c>
      <c r="AH503" s="431" t="str">
        <f t="shared" si="19"/>
        <v/>
      </c>
      <c r="AI503" s="430" t="str">
        <f t="shared" si="20"/>
        <v/>
      </c>
    </row>
    <row r="504" spans="3:35" ht="20" customHeight="1">
      <c r="C504" s="83">
        <v>492</v>
      </c>
      <c r="D504" s="541"/>
      <c r="E504" s="541"/>
      <c r="F504" s="541"/>
      <c r="G504" s="542"/>
      <c r="H504" s="541"/>
      <c r="I504" s="541"/>
      <c r="K504" s="287">
        <v>1</v>
      </c>
      <c r="AG504" s="430" t="str">
        <f>IF(AI504=1,SUM(AI$13:AI504),"")</f>
        <v/>
      </c>
      <c r="AH504" s="431" t="str">
        <f t="shared" si="19"/>
        <v/>
      </c>
      <c r="AI504" s="430" t="str">
        <f t="shared" si="20"/>
        <v/>
      </c>
    </row>
    <row r="505" spans="3:35" ht="20" customHeight="1">
      <c r="C505" s="83">
        <v>493</v>
      </c>
      <c r="D505" s="541"/>
      <c r="E505" s="541"/>
      <c r="F505" s="541"/>
      <c r="G505" s="542"/>
      <c r="H505" s="541"/>
      <c r="I505" s="541"/>
      <c r="K505" s="287">
        <v>1</v>
      </c>
      <c r="AG505" s="430" t="str">
        <f>IF(AI505=1,SUM(AI$13:AI505),"")</f>
        <v/>
      </c>
      <c r="AH505" s="431" t="str">
        <f t="shared" si="19"/>
        <v/>
      </c>
      <c r="AI505" s="430" t="str">
        <f t="shared" si="20"/>
        <v/>
      </c>
    </row>
    <row r="506" spans="3:35" ht="20" customHeight="1">
      <c r="C506" s="83">
        <v>494</v>
      </c>
      <c r="D506" s="541"/>
      <c r="E506" s="541"/>
      <c r="F506" s="541"/>
      <c r="G506" s="542"/>
      <c r="H506" s="541"/>
      <c r="I506" s="541"/>
      <c r="K506" s="287">
        <v>1</v>
      </c>
      <c r="AG506" s="430" t="str">
        <f>IF(AI506=1,SUM(AI$13:AI506),"")</f>
        <v/>
      </c>
      <c r="AH506" s="431" t="str">
        <f t="shared" si="19"/>
        <v/>
      </c>
      <c r="AI506" s="430" t="str">
        <f t="shared" si="20"/>
        <v/>
      </c>
    </row>
    <row r="507" spans="3:35" ht="20" customHeight="1">
      <c r="C507" s="83">
        <v>495</v>
      </c>
      <c r="D507" s="541"/>
      <c r="E507" s="541"/>
      <c r="F507" s="541"/>
      <c r="G507" s="542"/>
      <c r="H507" s="541"/>
      <c r="I507" s="541"/>
      <c r="K507" s="287">
        <v>1</v>
      </c>
      <c r="AG507" s="430" t="str">
        <f>IF(AI507=1,SUM(AI$13:AI507),"")</f>
        <v/>
      </c>
      <c r="AH507" s="431" t="str">
        <f t="shared" si="19"/>
        <v/>
      </c>
      <c r="AI507" s="430" t="str">
        <f t="shared" si="20"/>
        <v/>
      </c>
    </row>
    <row r="508" spans="3:35" ht="20" customHeight="1">
      <c r="C508" s="83">
        <v>496</v>
      </c>
      <c r="D508" s="541"/>
      <c r="E508" s="541"/>
      <c r="F508" s="541"/>
      <c r="G508" s="542"/>
      <c r="H508" s="541"/>
      <c r="I508" s="541"/>
      <c r="K508" s="287">
        <v>1</v>
      </c>
      <c r="AG508" s="430" t="str">
        <f>IF(AI508=1,SUM(AI$13:AI508),"")</f>
        <v/>
      </c>
      <c r="AH508" s="431" t="str">
        <f t="shared" si="19"/>
        <v/>
      </c>
      <c r="AI508" s="430" t="str">
        <f t="shared" si="20"/>
        <v/>
      </c>
    </row>
    <row r="509" spans="3:35" ht="20" customHeight="1">
      <c r="C509" s="83">
        <v>497</v>
      </c>
      <c r="D509" s="541"/>
      <c r="E509" s="541"/>
      <c r="F509" s="541"/>
      <c r="G509" s="542"/>
      <c r="H509" s="541"/>
      <c r="I509" s="541"/>
      <c r="K509" s="287">
        <v>1</v>
      </c>
      <c r="AG509" s="430" t="str">
        <f>IF(AI509=1,SUM(AI$13:AI509),"")</f>
        <v/>
      </c>
      <c r="AH509" s="431" t="str">
        <f t="shared" si="19"/>
        <v/>
      </c>
      <c r="AI509" s="430" t="str">
        <f t="shared" si="20"/>
        <v/>
      </c>
    </row>
    <row r="510" spans="3:35" ht="20" customHeight="1">
      <c r="C510" s="83">
        <v>498</v>
      </c>
      <c r="D510" s="541"/>
      <c r="E510" s="541"/>
      <c r="F510" s="541"/>
      <c r="G510" s="542"/>
      <c r="H510" s="541"/>
      <c r="I510" s="541"/>
      <c r="K510" s="287">
        <v>1</v>
      </c>
      <c r="AG510" s="430" t="str">
        <f>IF(AI510=1,SUM(AI$13:AI510),"")</f>
        <v/>
      </c>
      <c r="AH510" s="431" t="str">
        <f t="shared" si="19"/>
        <v/>
      </c>
      <c r="AI510" s="430" t="str">
        <f t="shared" si="20"/>
        <v/>
      </c>
    </row>
    <row r="511" spans="3:35" ht="20" customHeight="1">
      <c r="C511" s="83">
        <v>499</v>
      </c>
      <c r="D511" s="541"/>
      <c r="E511" s="541"/>
      <c r="F511" s="541"/>
      <c r="G511" s="542"/>
      <c r="H511" s="541"/>
      <c r="I511" s="541"/>
      <c r="K511" s="287">
        <v>1</v>
      </c>
      <c r="AG511" s="430" t="str">
        <f>IF(AI511=1,SUM(AI$13:AI511),"")</f>
        <v/>
      </c>
      <c r="AH511" s="431" t="str">
        <f t="shared" si="19"/>
        <v/>
      </c>
      <c r="AI511" s="430" t="str">
        <f t="shared" si="20"/>
        <v/>
      </c>
    </row>
    <row r="512" spans="3:35" ht="20" customHeight="1">
      <c r="C512" s="83">
        <v>500</v>
      </c>
      <c r="D512" s="541"/>
      <c r="E512" s="541"/>
      <c r="F512" s="541"/>
      <c r="G512" s="542"/>
      <c r="H512" s="541"/>
      <c r="I512" s="541"/>
      <c r="K512" s="287">
        <v>1</v>
      </c>
      <c r="AG512" s="430" t="str">
        <f>IF(AI512=1,SUM(AI$13:AI512),"")</f>
        <v/>
      </c>
      <c r="AH512" s="431" t="str">
        <f t="shared" si="19"/>
        <v/>
      </c>
      <c r="AI512" s="430" t="str">
        <f t="shared" si="20"/>
        <v/>
      </c>
    </row>
    <row r="513" spans="3:35" ht="20" customHeight="1">
      <c r="C513" s="83">
        <v>501</v>
      </c>
      <c r="D513" s="541"/>
      <c r="E513" s="541"/>
      <c r="F513" s="541"/>
      <c r="G513" s="542"/>
      <c r="H513" s="541"/>
      <c r="I513" s="541"/>
      <c r="K513" s="287">
        <v>1</v>
      </c>
      <c r="AG513" s="430" t="str">
        <f>IF(AI513=1,SUM(AI$13:AI513),"")</f>
        <v/>
      </c>
      <c r="AH513" s="431" t="str">
        <f t="shared" si="19"/>
        <v/>
      </c>
      <c r="AI513" s="430" t="str">
        <f t="shared" si="20"/>
        <v/>
      </c>
    </row>
    <row r="514" spans="3:35" ht="20" customHeight="1">
      <c r="C514" s="83">
        <v>502</v>
      </c>
      <c r="D514" s="541"/>
      <c r="E514" s="541"/>
      <c r="F514" s="541"/>
      <c r="G514" s="542"/>
      <c r="H514" s="541"/>
      <c r="I514" s="541"/>
      <c r="K514" s="287">
        <v>1</v>
      </c>
      <c r="AG514" s="430" t="str">
        <f>IF(AI514=1,SUM(AI$13:AI514),"")</f>
        <v/>
      </c>
      <c r="AH514" s="431" t="str">
        <f t="shared" si="19"/>
        <v/>
      </c>
      <c r="AI514" s="430" t="str">
        <f t="shared" si="20"/>
        <v/>
      </c>
    </row>
    <row r="515" spans="3:35" ht="20" customHeight="1">
      <c r="C515" s="83">
        <v>503</v>
      </c>
      <c r="D515" s="541"/>
      <c r="E515" s="541"/>
      <c r="F515" s="541"/>
      <c r="G515" s="542"/>
      <c r="H515" s="541"/>
      <c r="I515" s="541"/>
      <c r="K515" s="287">
        <v>1</v>
      </c>
      <c r="AG515" s="430" t="str">
        <f>IF(AI515=1,SUM(AI$13:AI515),"")</f>
        <v/>
      </c>
      <c r="AH515" s="431" t="str">
        <f t="shared" si="19"/>
        <v/>
      </c>
      <c r="AI515" s="430" t="str">
        <f t="shared" si="20"/>
        <v/>
      </c>
    </row>
    <row r="516" spans="3:35" ht="20" customHeight="1">
      <c r="C516" s="83">
        <v>504</v>
      </c>
      <c r="D516" s="541"/>
      <c r="E516" s="541"/>
      <c r="F516" s="541"/>
      <c r="G516" s="542"/>
      <c r="H516" s="541"/>
      <c r="I516" s="541"/>
      <c r="K516" s="287">
        <v>1</v>
      </c>
      <c r="AG516" s="430" t="str">
        <f>IF(AI516=1,SUM(AI$13:AI516),"")</f>
        <v/>
      </c>
      <c r="AH516" s="431" t="str">
        <f t="shared" si="19"/>
        <v/>
      </c>
      <c r="AI516" s="430" t="str">
        <f t="shared" si="20"/>
        <v/>
      </c>
    </row>
    <row r="517" spans="3:35" ht="20" customHeight="1">
      <c r="C517" s="83">
        <v>505</v>
      </c>
      <c r="D517" s="541"/>
      <c r="E517" s="541"/>
      <c r="F517" s="541"/>
      <c r="G517" s="542"/>
      <c r="H517" s="541"/>
      <c r="I517" s="541"/>
      <c r="K517" s="287">
        <v>1</v>
      </c>
      <c r="AG517" s="430" t="str">
        <f>IF(AI517=1,SUM(AI$13:AI517),"")</f>
        <v/>
      </c>
      <c r="AH517" s="431" t="str">
        <f t="shared" si="19"/>
        <v/>
      </c>
      <c r="AI517" s="430" t="str">
        <f t="shared" si="20"/>
        <v/>
      </c>
    </row>
    <row r="518" spans="3:35" ht="20" customHeight="1">
      <c r="C518" s="83">
        <v>506</v>
      </c>
      <c r="D518" s="541"/>
      <c r="E518" s="541"/>
      <c r="F518" s="541"/>
      <c r="G518" s="542"/>
      <c r="H518" s="541"/>
      <c r="I518" s="541"/>
      <c r="K518" s="287">
        <v>1</v>
      </c>
      <c r="AG518" s="430" t="str">
        <f>IF(AI518=1,SUM(AI$13:AI518),"")</f>
        <v/>
      </c>
      <c r="AH518" s="431" t="str">
        <f t="shared" si="19"/>
        <v/>
      </c>
      <c r="AI518" s="430" t="str">
        <f t="shared" si="20"/>
        <v/>
      </c>
    </row>
    <row r="519" spans="3:35" ht="20" customHeight="1">
      <c r="C519" s="83">
        <v>507</v>
      </c>
      <c r="D519" s="541"/>
      <c r="E519" s="541"/>
      <c r="F519" s="541"/>
      <c r="G519" s="542"/>
      <c r="H519" s="541"/>
      <c r="I519" s="541"/>
      <c r="K519" s="287">
        <v>1</v>
      </c>
      <c r="AG519" s="430" t="str">
        <f>IF(AI519=1,SUM(AI$13:AI519),"")</f>
        <v/>
      </c>
      <c r="AH519" s="431" t="str">
        <f t="shared" si="19"/>
        <v/>
      </c>
      <c r="AI519" s="430" t="str">
        <f t="shared" si="20"/>
        <v/>
      </c>
    </row>
    <row r="520" spans="3:35" ht="20" customHeight="1">
      <c r="C520" s="83">
        <v>508</v>
      </c>
      <c r="D520" s="541"/>
      <c r="E520" s="541"/>
      <c r="F520" s="541"/>
      <c r="G520" s="542"/>
      <c r="H520" s="541"/>
      <c r="I520" s="541"/>
      <c r="K520" s="287">
        <v>1</v>
      </c>
      <c r="AG520" s="430" t="str">
        <f>IF(AI520=1,SUM(AI$13:AI520),"")</f>
        <v/>
      </c>
      <c r="AH520" s="431" t="str">
        <f t="shared" si="19"/>
        <v/>
      </c>
      <c r="AI520" s="430" t="str">
        <f t="shared" si="20"/>
        <v/>
      </c>
    </row>
    <row r="521" spans="3:35" ht="20" customHeight="1">
      <c r="C521" s="83">
        <v>509</v>
      </c>
      <c r="D521" s="541"/>
      <c r="E521" s="541"/>
      <c r="F521" s="541"/>
      <c r="G521" s="542"/>
      <c r="H521" s="541"/>
      <c r="I521" s="541"/>
      <c r="K521" s="287">
        <v>1</v>
      </c>
      <c r="AG521" s="430" t="str">
        <f>IF(AI521=1,SUM(AI$13:AI521),"")</f>
        <v/>
      </c>
      <c r="AH521" s="431" t="str">
        <f t="shared" si="19"/>
        <v/>
      </c>
      <c r="AI521" s="430" t="str">
        <f t="shared" si="20"/>
        <v/>
      </c>
    </row>
    <row r="522" spans="3:35" ht="20" customHeight="1">
      <c r="C522" s="83">
        <v>510</v>
      </c>
      <c r="D522" s="541"/>
      <c r="E522" s="541"/>
      <c r="F522" s="541"/>
      <c r="G522" s="542"/>
      <c r="H522" s="541"/>
      <c r="I522" s="541"/>
      <c r="K522" s="287">
        <v>1</v>
      </c>
      <c r="AG522" s="430" t="str">
        <f>IF(AI522=1,SUM(AI$13:AI522),"")</f>
        <v/>
      </c>
      <c r="AH522" s="431" t="str">
        <f t="shared" si="19"/>
        <v/>
      </c>
      <c r="AI522" s="430" t="str">
        <f t="shared" si="20"/>
        <v/>
      </c>
    </row>
    <row r="523" spans="3:35" ht="20" customHeight="1">
      <c r="C523" s="83">
        <v>511</v>
      </c>
      <c r="D523" s="541"/>
      <c r="E523" s="541"/>
      <c r="F523" s="541"/>
      <c r="G523" s="542"/>
      <c r="H523" s="541"/>
      <c r="I523" s="541"/>
      <c r="K523" s="287">
        <v>1</v>
      </c>
      <c r="AG523" s="430" t="str">
        <f>IF(AI523=1,SUM(AI$13:AI523),"")</f>
        <v/>
      </c>
      <c r="AH523" s="431" t="str">
        <f t="shared" si="19"/>
        <v/>
      </c>
      <c r="AI523" s="430" t="str">
        <f t="shared" si="20"/>
        <v/>
      </c>
    </row>
    <row r="524" spans="3:35" ht="20" customHeight="1">
      <c r="C524" s="83">
        <v>512</v>
      </c>
      <c r="D524" s="541"/>
      <c r="E524" s="541"/>
      <c r="F524" s="541"/>
      <c r="G524" s="542"/>
      <c r="H524" s="541"/>
      <c r="I524" s="541"/>
      <c r="K524" s="287">
        <v>1</v>
      </c>
      <c r="AG524" s="430" t="str">
        <f>IF(AI524=1,SUM(AI$13:AI524),"")</f>
        <v/>
      </c>
      <c r="AH524" s="431" t="str">
        <f t="shared" si="19"/>
        <v/>
      </c>
      <c r="AI524" s="430" t="str">
        <f t="shared" si="20"/>
        <v/>
      </c>
    </row>
    <row r="525" spans="3:35" ht="20" customHeight="1">
      <c r="C525" s="83">
        <v>513</v>
      </c>
      <c r="D525" s="541"/>
      <c r="E525" s="541"/>
      <c r="F525" s="541"/>
      <c r="G525" s="542"/>
      <c r="H525" s="541"/>
      <c r="I525" s="541"/>
      <c r="K525" s="287">
        <v>1</v>
      </c>
      <c r="AG525" s="430" t="str">
        <f>IF(AI525=1,SUM(AI$13:AI525),"")</f>
        <v/>
      </c>
      <c r="AH525" s="431" t="str">
        <f t="shared" si="19"/>
        <v/>
      </c>
      <c r="AI525" s="430" t="str">
        <f t="shared" si="20"/>
        <v/>
      </c>
    </row>
    <row r="526" spans="3:35" ht="20" customHeight="1">
      <c r="C526" s="83">
        <v>514</v>
      </c>
      <c r="D526" s="541"/>
      <c r="E526" s="541"/>
      <c r="F526" s="541"/>
      <c r="G526" s="542"/>
      <c r="H526" s="541"/>
      <c r="I526" s="541"/>
      <c r="K526" s="287">
        <v>1</v>
      </c>
      <c r="AG526" s="430" t="str">
        <f>IF(AI526=1,SUM(AI$13:AI526),"")</f>
        <v/>
      </c>
      <c r="AH526" s="431" t="str">
        <f t="shared" ref="AH526:AH589" si="21">IF(I526="","",I526&amp;"; ")</f>
        <v/>
      </c>
      <c r="AI526" s="430" t="str">
        <f t="shared" ref="AI526:AI589" si="22">IF(AH526="","",1)</f>
        <v/>
      </c>
    </row>
    <row r="527" spans="3:35" ht="20" customHeight="1">
      <c r="C527" s="83">
        <v>515</v>
      </c>
      <c r="D527" s="541"/>
      <c r="E527" s="541"/>
      <c r="F527" s="541"/>
      <c r="G527" s="542"/>
      <c r="H527" s="541"/>
      <c r="I527" s="541"/>
      <c r="K527" s="287">
        <v>1</v>
      </c>
      <c r="AG527" s="430" t="str">
        <f>IF(AI527=1,SUM(AI$13:AI527),"")</f>
        <v/>
      </c>
      <c r="AH527" s="431" t="str">
        <f t="shared" si="21"/>
        <v/>
      </c>
      <c r="AI527" s="430" t="str">
        <f t="shared" si="22"/>
        <v/>
      </c>
    </row>
    <row r="528" spans="3:35" ht="20" customHeight="1">
      <c r="C528" s="83">
        <v>516</v>
      </c>
      <c r="D528" s="541"/>
      <c r="E528" s="541"/>
      <c r="F528" s="541"/>
      <c r="G528" s="542"/>
      <c r="H528" s="541"/>
      <c r="I528" s="541"/>
      <c r="K528" s="287">
        <v>1</v>
      </c>
      <c r="AG528" s="430" t="str">
        <f>IF(AI528=1,SUM(AI$13:AI528),"")</f>
        <v/>
      </c>
      <c r="AH528" s="431" t="str">
        <f t="shared" si="21"/>
        <v/>
      </c>
      <c r="AI528" s="430" t="str">
        <f t="shared" si="22"/>
        <v/>
      </c>
    </row>
    <row r="529" spans="3:35" ht="20" customHeight="1">
      <c r="C529" s="83">
        <v>517</v>
      </c>
      <c r="D529" s="541"/>
      <c r="E529" s="541"/>
      <c r="F529" s="541"/>
      <c r="G529" s="542"/>
      <c r="H529" s="541"/>
      <c r="I529" s="541"/>
      <c r="K529" s="287">
        <v>1</v>
      </c>
      <c r="AG529" s="430" t="str">
        <f>IF(AI529=1,SUM(AI$13:AI529),"")</f>
        <v/>
      </c>
      <c r="AH529" s="431" t="str">
        <f t="shared" si="21"/>
        <v/>
      </c>
      <c r="AI529" s="430" t="str">
        <f t="shared" si="22"/>
        <v/>
      </c>
    </row>
    <row r="530" spans="3:35" ht="20" customHeight="1">
      <c r="C530" s="83">
        <v>518</v>
      </c>
      <c r="D530" s="541"/>
      <c r="E530" s="541"/>
      <c r="F530" s="541"/>
      <c r="G530" s="542"/>
      <c r="H530" s="541"/>
      <c r="I530" s="541"/>
      <c r="K530" s="287">
        <v>1</v>
      </c>
      <c r="AG530" s="430" t="str">
        <f>IF(AI530=1,SUM(AI$13:AI530),"")</f>
        <v/>
      </c>
      <c r="AH530" s="431" t="str">
        <f t="shared" si="21"/>
        <v/>
      </c>
      <c r="AI530" s="430" t="str">
        <f t="shared" si="22"/>
        <v/>
      </c>
    </row>
    <row r="531" spans="3:35" ht="20" customHeight="1">
      <c r="C531" s="83">
        <v>519</v>
      </c>
      <c r="D531" s="541"/>
      <c r="E531" s="541"/>
      <c r="F531" s="541"/>
      <c r="G531" s="542"/>
      <c r="H531" s="541"/>
      <c r="I531" s="541"/>
      <c r="K531" s="287">
        <v>1</v>
      </c>
      <c r="AG531" s="430" t="str">
        <f>IF(AI531=1,SUM(AI$13:AI531),"")</f>
        <v/>
      </c>
      <c r="AH531" s="431" t="str">
        <f t="shared" si="21"/>
        <v/>
      </c>
      <c r="AI531" s="430" t="str">
        <f t="shared" si="22"/>
        <v/>
      </c>
    </row>
    <row r="532" spans="3:35" ht="20" customHeight="1">
      <c r="C532" s="83">
        <v>520</v>
      </c>
      <c r="D532" s="541"/>
      <c r="E532" s="541"/>
      <c r="F532" s="541"/>
      <c r="G532" s="542"/>
      <c r="H532" s="541"/>
      <c r="I532" s="541"/>
      <c r="K532" s="287">
        <v>1</v>
      </c>
      <c r="AG532" s="430" t="str">
        <f>IF(AI532=1,SUM(AI$13:AI532),"")</f>
        <v/>
      </c>
      <c r="AH532" s="431" t="str">
        <f t="shared" si="21"/>
        <v/>
      </c>
      <c r="AI532" s="430" t="str">
        <f t="shared" si="22"/>
        <v/>
      </c>
    </row>
    <row r="533" spans="3:35" ht="20" customHeight="1">
      <c r="C533" s="83">
        <v>521</v>
      </c>
      <c r="D533" s="541"/>
      <c r="E533" s="541"/>
      <c r="F533" s="541"/>
      <c r="G533" s="542"/>
      <c r="H533" s="541"/>
      <c r="I533" s="541"/>
      <c r="K533" s="287">
        <v>1</v>
      </c>
      <c r="AG533" s="430" t="str">
        <f>IF(AI533=1,SUM(AI$13:AI533),"")</f>
        <v/>
      </c>
      <c r="AH533" s="431" t="str">
        <f t="shared" si="21"/>
        <v/>
      </c>
      <c r="AI533" s="430" t="str">
        <f t="shared" si="22"/>
        <v/>
      </c>
    </row>
    <row r="534" spans="3:35" ht="20" customHeight="1">
      <c r="C534" s="83">
        <v>522</v>
      </c>
      <c r="D534" s="541"/>
      <c r="E534" s="541"/>
      <c r="F534" s="541"/>
      <c r="G534" s="542"/>
      <c r="H534" s="541"/>
      <c r="I534" s="541"/>
      <c r="K534" s="287">
        <v>1</v>
      </c>
      <c r="AG534" s="430" t="str">
        <f>IF(AI534=1,SUM(AI$13:AI534),"")</f>
        <v/>
      </c>
      <c r="AH534" s="431" t="str">
        <f t="shared" si="21"/>
        <v/>
      </c>
      <c r="AI534" s="430" t="str">
        <f t="shared" si="22"/>
        <v/>
      </c>
    </row>
    <row r="535" spans="3:35" ht="20" customHeight="1">
      <c r="C535" s="83">
        <v>523</v>
      </c>
      <c r="D535" s="541"/>
      <c r="E535" s="541"/>
      <c r="F535" s="541"/>
      <c r="G535" s="542"/>
      <c r="H535" s="541"/>
      <c r="I535" s="541"/>
      <c r="K535" s="287">
        <v>1</v>
      </c>
      <c r="AG535" s="430" t="str">
        <f>IF(AI535=1,SUM(AI$13:AI535),"")</f>
        <v/>
      </c>
      <c r="AH535" s="431" t="str">
        <f t="shared" si="21"/>
        <v/>
      </c>
      <c r="AI535" s="430" t="str">
        <f t="shared" si="22"/>
        <v/>
      </c>
    </row>
    <row r="536" spans="3:35" ht="20" customHeight="1">
      <c r="C536" s="83">
        <v>524</v>
      </c>
      <c r="D536" s="541"/>
      <c r="E536" s="541"/>
      <c r="F536" s="541"/>
      <c r="G536" s="542"/>
      <c r="H536" s="541"/>
      <c r="I536" s="541"/>
      <c r="K536" s="287">
        <v>1</v>
      </c>
      <c r="AG536" s="430" t="str">
        <f>IF(AI536=1,SUM(AI$13:AI536),"")</f>
        <v/>
      </c>
      <c r="AH536" s="431" t="str">
        <f t="shared" si="21"/>
        <v/>
      </c>
      <c r="AI536" s="430" t="str">
        <f t="shared" si="22"/>
        <v/>
      </c>
    </row>
    <row r="537" spans="3:35" ht="20" customHeight="1">
      <c r="C537" s="83">
        <v>525</v>
      </c>
      <c r="D537" s="541"/>
      <c r="E537" s="541"/>
      <c r="F537" s="541"/>
      <c r="G537" s="542"/>
      <c r="H537" s="541"/>
      <c r="I537" s="541"/>
      <c r="K537" s="287">
        <v>1</v>
      </c>
      <c r="AG537" s="430" t="str">
        <f>IF(AI537=1,SUM(AI$13:AI537),"")</f>
        <v/>
      </c>
      <c r="AH537" s="431" t="str">
        <f t="shared" si="21"/>
        <v/>
      </c>
      <c r="AI537" s="430" t="str">
        <f t="shared" si="22"/>
        <v/>
      </c>
    </row>
    <row r="538" spans="3:35" ht="20" customHeight="1">
      <c r="C538" s="83">
        <v>526</v>
      </c>
      <c r="D538" s="541"/>
      <c r="E538" s="541"/>
      <c r="F538" s="541"/>
      <c r="G538" s="542"/>
      <c r="H538" s="541"/>
      <c r="I538" s="541"/>
      <c r="K538" s="287">
        <v>1</v>
      </c>
      <c r="AG538" s="430" t="str">
        <f>IF(AI538=1,SUM(AI$13:AI538),"")</f>
        <v/>
      </c>
      <c r="AH538" s="431" t="str">
        <f t="shared" si="21"/>
        <v/>
      </c>
      <c r="AI538" s="430" t="str">
        <f t="shared" si="22"/>
        <v/>
      </c>
    </row>
    <row r="539" spans="3:35" ht="20" customHeight="1">
      <c r="C539" s="83">
        <v>527</v>
      </c>
      <c r="D539" s="541"/>
      <c r="E539" s="541"/>
      <c r="F539" s="541"/>
      <c r="G539" s="542"/>
      <c r="H539" s="541"/>
      <c r="I539" s="541"/>
      <c r="K539" s="287">
        <v>1</v>
      </c>
      <c r="AG539" s="430" t="str">
        <f>IF(AI539=1,SUM(AI$13:AI539),"")</f>
        <v/>
      </c>
      <c r="AH539" s="431" t="str">
        <f t="shared" si="21"/>
        <v/>
      </c>
      <c r="AI539" s="430" t="str">
        <f t="shared" si="22"/>
        <v/>
      </c>
    </row>
    <row r="540" spans="3:35" ht="20" customHeight="1">
      <c r="C540" s="83">
        <v>528</v>
      </c>
      <c r="D540" s="541"/>
      <c r="E540" s="541"/>
      <c r="F540" s="541"/>
      <c r="G540" s="542"/>
      <c r="H540" s="541"/>
      <c r="I540" s="541"/>
      <c r="K540" s="287">
        <v>1</v>
      </c>
      <c r="AG540" s="430" t="str">
        <f>IF(AI540=1,SUM(AI$13:AI540),"")</f>
        <v/>
      </c>
      <c r="AH540" s="431" t="str">
        <f t="shared" si="21"/>
        <v/>
      </c>
      <c r="AI540" s="430" t="str">
        <f t="shared" si="22"/>
        <v/>
      </c>
    </row>
    <row r="541" spans="3:35" ht="20" customHeight="1">
      <c r="C541" s="83">
        <v>529</v>
      </c>
      <c r="D541" s="541"/>
      <c r="E541" s="541"/>
      <c r="F541" s="541"/>
      <c r="G541" s="542"/>
      <c r="H541" s="541"/>
      <c r="I541" s="541"/>
      <c r="K541" s="287">
        <v>1</v>
      </c>
      <c r="AG541" s="430" t="str">
        <f>IF(AI541=1,SUM(AI$13:AI541),"")</f>
        <v/>
      </c>
      <c r="AH541" s="431" t="str">
        <f t="shared" si="21"/>
        <v/>
      </c>
      <c r="AI541" s="430" t="str">
        <f t="shared" si="22"/>
        <v/>
      </c>
    </row>
    <row r="542" spans="3:35" ht="20" customHeight="1">
      <c r="C542" s="83">
        <v>530</v>
      </c>
      <c r="D542" s="541"/>
      <c r="E542" s="541"/>
      <c r="F542" s="541"/>
      <c r="G542" s="542"/>
      <c r="H542" s="541"/>
      <c r="I542" s="541"/>
      <c r="K542" s="287">
        <v>1</v>
      </c>
      <c r="AG542" s="430" t="str">
        <f>IF(AI542=1,SUM(AI$13:AI542),"")</f>
        <v/>
      </c>
      <c r="AH542" s="431" t="str">
        <f t="shared" si="21"/>
        <v/>
      </c>
      <c r="AI542" s="430" t="str">
        <f t="shared" si="22"/>
        <v/>
      </c>
    </row>
    <row r="543" spans="3:35" ht="20" customHeight="1">
      <c r="C543" s="83">
        <v>531</v>
      </c>
      <c r="D543" s="541"/>
      <c r="E543" s="541"/>
      <c r="F543" s="541"/>
      <c r="G543" s="542"/>
      <c r="H543" s="541"/>
      <c r="I543" s="541"/>
      <c r="K543" s="287">
        <v>1</v>
      </c>
      <c r="AG543" s="430" t="str">
        <f>IF(AI543=1,SUM(AI$13:AI543),"")</f>
        <v/>
      </c>
      <c r="AH543" s="431" t="str">
        <f t="shared" si="21"/>
        <v/>
      </c>
      <c r="AI543" s="430" t="str">
        <f t="shared" si="22"/>
        <v/>
      </c>
    </row>
    <row r="544" spans="3:35" ht="20" customHeight="1">
      <c r="C544" s="83">
        <v>532</v>
      </c>
      <c r="D544" s="541"/>
      <c r="E544" s="541"/>
      <c r="F544" s="541"/>
      <c r="G544" s="542"/>
      <c r="H544" s="541"/>
      <c r="I544" s="541"/>
      <c r="K544" s="287">
        <v>1</v>
      </c>
      <c r="AG544" s="430" t="str">
        <f>IF(AI544=1,SUM(AI$13:AI544),"")</f>
        <v/>
      </c>
      <c r="AH544" s="431" t="str">
        <f t="shared" si="21"/>
        <v/>
      </c>
      <c r="AI544" s="430" t="str">
        <f t="shared" si="22"/>
        <v/>
      </c>
    </row>
    <row r="545" spans="3:35" ht="20" customHeight="1">
      <c r="C545" s="83">
        <v>533</v>
      </c>
      <c r="D545" s="541"/>
      <c r="E545" s="541"/>
      <c r="F545" s="541"/>
      <c r="G545" s="542"/>
      <c r="H545" s="541"/>
      <c r="I545" s="541"/>
      <c r="K545" s="287">
        <v>1</v>
      </c>
      <c r="AG545" s="430" t="str">
        <f>IF(AI545=1,SUM(AI$13:AI545),"")</f>
        <v/>
      </c>
      <c r="AH545" s="431" t="str">
        <f t="shared" si="21"/>
        <v/>
      </c>
      <c r="AI545" s="430" t="str">
        <f t="shared" si="22"/>
        <v/>
      </c>
    </row>
    <row r="546" spans="3:35" ht="20" customHeight="1">
      <c r="C546" s="83">
        <v>534</v>
      </c>
      <c r="D546" s="541"/>
      <c r="E546" s="541"/>
      <c r="F546" s="541"/>
      <c r="G546" s="542"/>
      <c r="H546" s="541"/>
      <c r="I546" s="541"/>
      <c r="K546" s="287">
        <v>1</v>
      </c>
      <c r="AG546" s="430" t="str">
        <f>IF(AI546=1,SUM(AI$13:AI546),"")</f>
        <v/>
      </c>
      <c r="AH546" s="431" t="str">
        <f t="shared" si="21"/>
        <v/>
      </c>
      <c r="AI546" s="430" t="str">
        <f t="shared" si="22"/>
        <v/>
      </c>
    </row>
    <row r="547" spans="3:35" ht="20" customHeight="1">
      <c r="C547" s="83">
        <v>535</v>
      </c>
      <c r="D547" s="541"/>
      <c r="E547" s="541"/>
      <c r="F547" s="541"/>
      <c r="G547" s="542"/>
      <c r="H547" s="541"/>
      <c r="I547" s="541"/>
      <c r="K547" s="287">
        <v>1</v>
      </c>
      <c r="AG547" s="430" t="str">
        <f>IF(AI547=1,SUM(AI$13:AI547),"")</f>
        <v/>
      </c>
      <c r="AH547" s="431" t="str">
        <f t="shared" si="21"/>
        <v/>
      </c>
      <c r="AI547" s="430" t="str">
        <f t="shared" si="22"/>
        <v/>
      </c>
    </row>
    <row r="548" spans="3:35" ht="20" customHeight="1">
      <c r="C548" s="83">
        <v>536</v>
      </c>
      <c r="D548" s="541"/>
      <c r="E548" s="541"/>
      <c r="F548" s="541"/>
      <c r="G548" s="542"/>
      <c r="H548" s="541"/>
      <c r="I548" s="541"/>
      <c r="K548" s="287">
        <v>1</v>
      </c>
      <c r="AG548" s="430" t="str">
        <f>IF(AI548=1,SUM(AI$13:AI548),"")</f>
        <v/>
      </c>
      <c r="AH548" s="431" t="str">
        <f t="shared" si="21"/>
        <v/>
      </c>
      <c r="AI548" s="430" t="str">
        <f t="shared" si="22"/>
        <v/>
      </c>
    </row>
    <row r="549" spans="3:35" ht="20" customHeight="1">
      <c r="C549" s="83">
        <v>537</v>
      </c>
      <c r="D549" s="541"/>
      <c r="E549" s="541"/>
      <c r="F549" s="541"/>
      <c r="G549" s="542"/>
      <c r="H549" s="541"/>
      <c r="I549" s="541"/>
      <c r="K549" s="287">
        <v>1</v>
      </c>
      <c r="AG549" s="430" t="str">
        <f>IF(AI549=1,SUM(AI$13:AI549),"")</f>
        <v/>
      </c>
      <c r="AH549" s="431" t="str">
        <f t="shared" si="21"/>
        <v/>
      </c>
      <c r="AI549" s="430" t="str">
        <f t="shared" si="22"/>
        <v/>
      </c>
    </row>
    <row r="550" spans="3:35" ht="20" customHeight="1">
      <c r="C550" s="83">
        <v>538</v>
      </c>
      <c r="D550" s="541"/>
      <c r="E550" s="541"/>
      <c r="F550" s="541"/>
      <c r="G550" s="542"/>
      <c r="H550" s="541"/>
      <c r="I550" s="541"/>
      <c r="K550" s="287">
        <v>1</v>
      </c>
      <c r="AG550" s="430" t="str">
        <f>IF(AI550=1,SUM(AI$13:AI550),"")</f>
        <v/>
      </c>
      <c r="AH550" s="431" t="str">
        <f t="shared" si="21"/>
        <v/>
      </c>
      <c r="AI550" s="430" t="str">
        <f t="shared" si="22"/>
        <v/>
      </c>
    </row>
    <row r="551" spans="3:35" ht="20" customHeight="1">
      <c r="C551" s="83">
        <v>539</v>
      </c>
      <c r="D551" s="541"/>
      <c r="E551" s="541"/>
      <c r="F551" s="541"/>
      <c r="G551" s="542"/>
      <c r="H551" s="541"/>
      <c r="I551" s="541"/>
      <c r="K551" s="287">
        <v>1</v>
      </c>
      <c r="AG551" s="430" t="str">
        <f>IF(AI551=1,SUM(AI$13:AI551),"")</f>
        <v/>
      </c>
      <c r="AH551" s="431" t="str">
        <f t="shared" si="21"/>
        <v/>
      </c>
      <c r="AI551" s="430" t="str">
        <f t="shared" si="22"/>
        <v/>
      </c>
    </row>
    <row r="552" spans="3:35" ht="20" customHeight="1">
      <c r="C552" s="83">
        <v>540</v>
      </c>
      <c r="D552" s="541"/>
      <c r="E552" s="541"/>
      <c r="F552" s="541"/>
      <c r="G552" s="542"/>
      <c r="H552" s="541"/>
      <c r="I552" s="541"/>
      <c r="K552" s="287">
        <v>1</v>
      </c>
      <c r="AG552" s="430" t="str">
        <f>IF(AI552=1,SUM(AI$13:AI552),"")</f>
        <v/>
      </c>
      <c r="AH552" s="431" t="str">
        <f t="shared" si="21"/>
        <v/>
      </c>
      <c r="AI552" s="430" t="str">
        <f t="shared" si="22"/>
        <v/>
      </c>
    </row>
    <row r="553" spans="3:35" ht="20" customHeight="1">
      <c r="C553" s="83">
        <v>541</v>
      </c>
      <c r="D553" s="541"/>
      <c r="E553" s="541"/>
      <c r="F553" s="541"/>
      <c r="G553" s="542"/>
      <c r="H553" s="541"/>
      <c r="I553" s="541"/>
      <c r="K553" s="287">
        <v>1</v>
      </c>
      <c r="AG553" s="430" t="str">
        <f>IF(AI553=1,SUM(AI$13:AI553),"")</f>
        <v/>
      </c>
      <c r="AH553" s="431" t="str">
        <f t="shared" si="21"/>
        <v/>
      </c>
      <c r="AI553" s="430" t="str">
        <f t="shared" si="22"/>
        <v/>
      </c>
    </row>
    <row r="554" spans="3:35" ht="20" customHeight="1">
      <c r="C554" s="83">
        <v>542</v>
      </c>
      <c r="D554" s="541"/>
      <c r="E554" s="541"/>
      <c r="F554" s="541"/>
      <c r="G554" s="542"/>
      <c r="H554" s="541"/>
      <c r="I554" s="541"/>
      <c r="K554" s="287">
        <v>1</v>
      </c>
      <c r="AG554" s="430" t="str">
        <f>IF(AI554=1,SUM(AI$13:AI554),"")</f>
        <v/>
      </c>
      <c r="AH554" s="431" t="str">
        <f t="shared" si="21"/>
        <v/>
      </c>
      <c r="AI554" s="430" t="str">
        <f t="shared" si="22"/>
        <v/>
      </c>
    </row>
    <row r="555" spans="3:35" ht="20" customHeight="1">
      <c r="C555" s="83">
        <v>543</v>
      </c>
      <c r="D555" s="541"/>
      <c r="E555" s="541"/>
      <c r="F555" s="541"/>
      <c r="G555" s="542"/>
      <c r="H555" s="541"/>
      <c r="I555" s="541"/>
      <c r="K555" s="287">
        <v>1</v>
      </c>
      <c r="AG555" s="430" t="str">
        <f>IF(AI555=1,SUM(AI$13:AI555),"")</f>
        <v/>
      </c>
      <c r="AH555" s="431" t="str">
        <f t="shared" si="21"/>
        <v/>
      </c>
      <c r="AI555" s="430" t="str">
        <f t="shared" si="22"/>
        <v/>
      </c>
    </row>
    <row r="556" spans="3:35" ht="20" customHeight="1">
      <c r="C556" s="83">
        <v>544</v>
      </c>
      <c r="D556" s="541"/>
      <c r="E556" s="541"/>
      <c r="F556" s="541"/>
      <c r="G556" s="542"/>
      <c r="H556" s="541"/>
      <c r="I556" s="541"/>
      <c r="K556" s="287">
        <v>1</v>
      </c>
      <c r="AG556" s="430" t="str">
        <f>IF(AI556=1,SUM(AI$13:AI556),"")</f>
        <v/>
      </c>
      <c r="AH556" s="431" t="str">
        <f t="shared" si="21"/>
        <v/>
      </c>
      <c r="AI556" s="430" t="str">
        <f t="shared" si="22"/>
        <v/>
      </c>
    </row>
    <row r="557" spans="3:35" ht="20" customHeight="1">
      <c r="C557" s="83">
        <v>545</v>
      </c>
      <c r="D557" s="541"/>
      <c r="E557" s="541"/>
      <c r="F557" s="541"/>
      <c r="G557" s="542"/>
      <c r="H557" s="541"/>
      <c r="I557" s="541"/>
      <c r="K557" s="287">
        <v>1</v>
      </c>
      <c r="AG557" s="430" t="str">
        <f>IF(AI557=1,SUM(AI$13:AI557),"")</f>
        <v/>
      </c>
      <c r="AH557" s="431" t="str">
        <f t="shared" si="21"/>
        <v/>
      </c>
      <c r="AI557" s="430" t="str">
        <f t="shared" si="22"/>
        <v/>
      </c>
    </row>
    <row r="558" spans="3:35" ht="20" customHeight="1">
      <c r="C558" s="83">
        <v>546</v>
      </c>
      <c r="D558" s="541"/>
      <c r="E558" s="541"/>
      <c r="F558" s="541"/>
      <c r="G558" s="542"/>
      <c r="H558" s="541"/>
      <c r="I558" s="541"/>
      <c r="K558" s="287">
        <v>1</v>
      </c>
      <c r="AG558" s="430" t="str">
        <f>IF(AI558=1,SUM(AI$13:AI558),"")</f>
        <v/>
      </c>
      <c r="AH558" s="431" t="str">
        <f t="shared" si="21"/>
        <v/>
      </c>
      <c r="AI558" s="430" t="str">
        <f t="shared" si="22"/>
        <v/>
      </c>
    </row>
    <row r="559" spans="3:35" ht="20" customHeight="1">
      <c r="C559" s="83">
        <v>547</v>
      </c>
      <c r="D559" s="541"/>
      <c r="E559" s="541"/>
      <c r="F559" s="541"/>
      <c r="G559" s="542"/>
      <c r="H559" s="541"/>
      <c r="I559" s="541"/>
      <c r="K559" s="287">
        <v>1</v>
      </c>
      <c r="AG559" s="430" t="str">
        <f>IF(AI559=1,SUM(AI$13:AI559),"")</f>
        <v/>
      </c>
      <c r="AH559" s="431" t="str">
        <f t="shared" si="21"/>
        <v/>
      </c>
      <c r="AI559" s="430" t="str">
        <f t="shared" si="22"/>
        <v/>
      </c>
    </row>
    <row r="560" spans="3:35" ht="20" customHeight="1">
      <c r="C560" s="83">
        <v>548</v>
      </c>
      <c r="D560" s="541"/>
      <c r="E560" s="541"/>
      <c r="F560" s="541"/>
      <c r="G560" s="542"/>
      <c r="H560" s="541"/>
      <c r="I560" s="541"/>
      <c r="K560" s="287">
        <v>1</v>
      </c>
      <c r="AG560" s="430" t="str">
        <f>IF(AI560=1,SUM(AI$13:AI560),"")</f>
        <v/>
      </c>
      <c r="AH560" s="431" t="str">
        <f t="shared" si="21"/>
        <v/>
      </c>
      <c r="AI560" s="430" t="str">
        <f t="shared" si="22"/>
        <v/>
      </c>
    </row>
    <row r="561" spans="3:35" ht="20" customHeight="1">
      <c r="C561" s="83">
        <v>549</v>
      </c>
      <c r="D561" s="541"/>
      <c r="E561" s="541"/>
      <c r="F561" s="541"/>
      <c r="G561" s="542"/>
      <c r="H561" s="541"/>
      <c r="I561" s="541"/>
      <c r="K561" s="287">
        <v>1</v>
      </c>
      <c r="AG561" s="430" t="str">
        <f>IF(AI561=1,SUM(AI$13:AI561),"")</f>
        <v/>
      </c>
      <c r="AH561" s="431" t="str">
        <f t="shared" si="21"/>
        <v/>
      </c>
      <c r="AI561" s="430" t="str">
        <f t="shared" si="22"/>
        <v/>
      </c>
    </row>
    <row r="562" spans="3:35" ht="20" customHeight="1">
      <c r="C562" s="83">
        <v>550</v>
      </c>
      <c r="D562" s="541"/>
      <c r="E562" s="541"/>
      <c r="F562" s="541"/>
      <c r="G562" s="542"/>
      <c r="H562" s="541"/>
      <c r="I562" s="541"/>
      <c r="K562" s="287">
        <v>1</v>
      </c>
      <c r="AG562" s="430" t="str">
        <f>IF(AI562=1,SUM(AI$13:AI562),"")</f>
        <v/>
      </c>
      <c r="AH562" s="431" t="str">
        <f t="shared" si="21"/>
        <v/>
      </c>
      <c r="AI562" s="430" t="str">
        <f t="shared" si="22"/>
        <v/>
      </c>
    </row>
    <row r="563" spans="3:35" ht="20" customHeight="1">
      <c r="C563" s="83">
        <v>551</v>
      </c>
      <c r="D563" s="541"/>
      <c r="E563" s="541"/>
      <c r="F563" s="541"/>
      <c r="G563" s="542"/>
      <c r="H563" s="541"/>
      <c r="I563" s="541"/>
      <c r="K563" s="287">
        <v>1</v>
      </c>
      <c r="AG563" s="430" t="str">
        <f>IF(AI563=1,SUM(AI$13:AI563),"")</f>
        <v/>
      </c>
      <c r="AH563" s="431" t="str">
        <f t="shared" si="21"/>
        <v/>
      </c>
      <c r="AI563" s="430" t="str">
        <f t="shared" si="22"/>
        <v/>
      </c>
    </row>
    <row r="564" spans="3:35" ht="20" customHeight="1">
      <c r="C564" s="83">
        <v>552</v>
      </c>
      <c r="D564" s="541"/>
      <c r="E564" s="541"/>
      <c r="F564" s="541"/>
      <c r="G564" s="542"/>
      <c r="H564" s="541"/>
      <c r="I564" s="541"/>
      <c r="K564" s="287">
        <v>1</v>
      </c>
      <c r="AG564" s="430" t="str">
        <f>IF(AI564=1,SUM(AI$13:AI564),"")</f>
        <v/>
      </c>
      <c r="AH564" s="431" t="str">
        <f t="shared" si="21"/>
        <v/>
      </c>
      <c r="AI564" s="430" t="str">
        <f t="shared" si="22"/>
        <v/>
      </c>
    </row>
    <row r="565" spans="3:35" ht="20" customHeight="1">
      <c r="C565" s="83">
        <v>553</v>
      </c>
      <c r="D565" s="541"/>
      <c r="E565" s="541"/>
      <c r="F565" s="541"/>
      <c r="G565" s="542"/>
      <c r="H565" s="541"/>
      <c r="I565" s="541"/>
      <c r="K565" s="287">
        <v>1</v>
      </c>
      <c r="AG565" s="430" t="str">
        <f>IF(AI565=1,SUM(AI$13:AI565),"")</f>
        <v/>
      </c>
      <c r="AH565" s="431" t="str">
        <f t="shared" si="21"/>
        <v/>
      </c>
      <c r="AI565" s="430" t="str">
        <f t="shared" si="22"/>
        <v/>
      </c>
    </row>
    <row r="566" spans="3:35" ht="20" customHeight="1">
      <c r="C566" s="83">
        <v>554</v>
      </c>
      <c r="D566" s="541"/>
      <c r="E566" s="541"/>
      <c r="F566" s="541"/>
      <c r="G566" s="542"/>
      <c r="H566" s="541"/>
      <c r="I566" s="541"/>
      <c r="K566" s="287">
        <v>1</v>
      </c>
      <c r="AG566" s="430" t="str">
        <f>IF(AI566=1,SUM(AI$13:AI566),"")</f>
        <v/>
      </c>
      <c r="AH566" s="431" t="str">
        <f t="shared" si="21"/>
        <v/>
      </c>
      <c r="AI566" s="430" t="str">
        <f t="shared" si="22"/>
        <v/>
      </c>
    </row>
    <row r="567" spans="3:35" ht="20" customHeight="1">
      <c r="C567" s="83">
        <v>555</v>
      </c>
      <c r="D567" s="541"/>
      <c r="E567" s="541"/>
      <c r="F567" s="541"/>
      <c r="G567" s="542"/>
      <c r="H567" s="541"/>
      <c r="I567" s="541"/>
      <c r="K567" s="287">
        <v>1</v>
      </c>
      <c r="AG567" s="430" t="str">
        <f>IF(AI567=1,SUM(AI$13:AI567),"")</f>
        <v/>
      </c>
      <c r="AH567" s="431" t="str">
        <f t="shared" si="21"/>
        <v/>
      </c>
      <c r="AI567" s="430" t="str">
        <f t="shared" si="22"/>
        <v/>
      </c>
    </row>
    <row r="568" spans="3:35" ht="20" customHeight="1">
      <c r="C568" s="83">
        <v>556</v>
      </c>
      <c r="D568" s="541"/>
      <c r="E568" s="541"/>
      <c r="F568" s="541"/>
      <c r="G568" s="542"/>
      <c r="H568" s="541"/>
      <c r="I568" s="541"/>
      <c r="K568" s="287">
        <v>1</v>
      </c>
      <c r="AG568" s="430" t="str">
        <f>IF(AI568=1,SUM(AI$13:AI568),"")</f>
        <v/>
      </c>
      <c r="AH568" s="431" t="str">
        <f t="shared" si="21"/>
        <v/>
      </c>
      <c r="AI568" s="430" t="str">
        <f t="shared" si="22"/>
        <v/>
      </c>
    </row>
    <row r="569" spans="3:35" ht="20" customHeight="1">
      <c r="C569" s="83">
        <v>557</v>
      </c>
      <c r="D569" s="541"/>
      <c r="E569" s="541"/>
      <c r="F569" s="541"/>
      <c r="G569" s="542"/>
      <c r="H569" s="541"/>
      <c r="I569" s="541"/>
      <c r="K569" s="287">
        <v>1</v>
      </c>
      <c r="AG569" s="430" t="str">
        <f>IF(AI569=1,SUM(AI$13:AI569),"")</f>
        <v/>
      </c>
      <c r="AH569" s="431" t="str">
        <f t="shared" si="21"/>
        <v/>
      </c>
      <c r="AI569" s="430" t="str">
        <f t="shared" si="22"/>
        <v/>
      </c>
    </row>
    <row r="570" spans="3:35" ht="20" customHeight="1">
      <c r="C570" s="83">
        <v>558</v>
      </c>
      <c r="D570" s="541"/>
      <c r="E570" s="541"/>
      <c r="F570" s="541"/>
      <c r="G570" s="542"/>
      <c r="H570" s="541"/>
      <c r="I570" s="541"/>
      <c r="K570" s="287">
        <v>1</v>
      </c>
      <c r="AG570" s="430" t="str">
        <f>IF(AI570=1,SUM(AI$13:AI570),"")</f>
        <v/>
      </c>
      <c r="AH570" s="431" t="str">
        <f t="shared" si="21"/>
        <v/>
      </c>
      <c r="AI570" s="430" t="str">
        <f t="shared" si="22"/>
        <v/>
      </c>
    </row>
    <row r="571" spans="3:35" ht="20" customHeight="1">
      <c r="C571" s="83">
        <v>559</v>
      </c>
      <c r="D571" s="541"/>
      <c r="E571" s="541"/>
      <c r="F571" s="541"/>
      <c r="G571" s="542"/>
      <c r="H571" s="541"/>
      <c r="I571" s="541"/>
      <c r="K571" s="287">
        <v>1</v>
      </c>
      <c r="AG571" s="430" t="str">
        <f>IF(AI571=1,SUM(AI$13:AI571),"")</f>
        <v/>
      </c>
      <c r="AH571" s="431" t="str">
        <f t="shared" si="21"/>
        <v/>
      </c>
      <c r="AI571" s="430" t="str">
        <f t="shared" si="22"/>
        <v/>
      </c>
    </row>
    <row r="572" spans="3:35" ht="20" customHeight="1">
      <c r="C572" s="83">
        <v>560</v>
      </c>
      <c r="D572" s="541"/>
      <c r="E572" s="541"/>
      <c r="F572" s="541"/>
      <c r="G572" s="542"/>
      <c r="H572" s="541"/>
      <c r="I572" s="541"/>
      <c r="K572" s="287">
        <v>1</v>
      </c>
      <c r="AG572" s="430" t="str">
        <f>IF(AI572=1,SUM(AI$13:AI572),"")</f>
        <v/>
      </c>
      <c r="AH572" s="431" t="str">
        <f t="shared" si="21"/>
        <v/>
      </c>
      <c r="AI572" s="430" t="str">
        <f t="shared" si="22"/>
        <v/>
      </c>
    </row>
    <row r="573" spans="3:35" ht="20" customHeight="1">
      <c r="C573" s="83">
        <v>561</v>
      </c>
      <c r="D573" s="541"/>
      <c r="E573" s="541"/>
      <c r="F573" s="541"/>
      <c r="G573" s="542"/>
      <c r="H573" s="541"/>
      <c r="I573" s="541"/>
      <c r="K573" s="287">
        <v>1</v>
      </c>
      <c r="AG573" s="430" t="str">
        <f>IF(AI573=1,SUM(AI$13:AI573),"")</f>
        <v/>
      </c>
      <c r="AH573" s="431" t="str">
        <f t="shared" si="21"/>
        <v/>
      </c>
      <c r="AI573" s="430" t="str">
        <f t="shared" si="22"/>
        <v/>
      </c>
    </row>
    <row r="574" spans="3:35" ht="20" customHeight="1">
      <c r="C574" s="83">
        <v>562</v>
      </c>
      <c r="D574" s="541"/>
      <c r="E574" s="541"/>
      <c r="F574" s="541"/>
      <c r="G574" s="542"/>
      <c r="H574" s="541"/>
      <c r="I574" s="541"/>
      <c r="K574" s="287">
        <v>1</v>
      </c>
      <c r="AG574" s="430" t="str">
        <f>IF(AI574=1,SUM(AI$13:AI574),"")</f>
        <v/>
      </c>
      <c r="AH574" s="431" t="str">
        <f t="shared" si="21"/>
        <v/>
      </c>
      <c r="AI574" s="430" t="str">
        <f t="shared" si="22"/>
        <v/>
      </c>
    </row>
    <row r="575" spans="3:35" ht="20" customHeight="1">
      <c r="C575" s="83">
        <v>563</v>
      </c>
      <c r="D575" s="541"/>
      <c r="E575" s="541"/>
      <c r="F575" s="541"/>
      <c r="G575" s="542"/>
      <c r="H575" s="541"/>
      <c r="I575" s="541"/>
      <c r="K575" s="287">
        <v>1</v>
      </c>
      <c r="AG575" s="430" t="str">
        <f>IF(AI575=1,SUM(AI$13:AI575),"")</f>
        <v/>
      </c>
      <c r="AH575" s="431" t="str">
        <f t="shared" si="21"/>
        <v/>
      </c>
      <c r="AI575" s="430" t="str">
        <f t="shared" si="22"/>
        <v/>
      </c>
    </row>
    <row r="576" spans="3:35" ht="20" customHeight="1">
      <c r="C576" s="83">
        <v>564</v>
      </c>
      <c r="D576" s="541"/>
      <c r="E576" s="541"/>
      <c r="F576" s="541"/>
      <c r="G576" s="542"/>
      <c r="H576" s="541"/>
      <c r="I576" s="541"/>
      <c r="K576" s="287">
        <v>1</v>
      </c>
      <c r="AG576" s="430" t="str">
        <f>IF(AI576=1,SUM(AI$13:AI576),"")</f>
        <v/>
      </c>
      <c r="AH576" s="431" t="str">
        <f t="shared" si="21"/>
        <v/>
      </c>
      <c r="AI576" s="430" t="str">
        <f t="shared" si="22"/>
        <v/>
      </c>
    </row>
    <row r="577" spans="3:35" ht="20" customHeight="1">
      <c r="C577" s="83">
        <v>565</v>
      </c>
      <c r="D577" s="541"/>
      <c r="E577" s="541"/>
      <c r="F577" s="541"/>
      <c r="G577" s="542"/>
      <c r="H577" s="541"/>
      <c r="I577" s="541"/>
      <c r="K577" s="287">
        <v>1</v>
      </c>
      <c r="AG577" s="430" t="str">
        <f>IF(AI577=1,SUM(AI$13:AI577),"")</f>
        <v/>
      </c>
      <c r="AH577" s="431" t="str">
        <f t="shared" si="21"/>
        <v/>
      </c>
      <c r="AI577" s="430" t="str">
        <f t="shared" si="22"/>
        <v/>
      </c>
    </row>
    <row r="578" spans="3:35" ht="20" customHeight="1">
      <c r="C578" s="83">
        <v>566</v>
      </c>
      <c r="D578" s="541"/>
      <c r="E578" s="541"/>
      <c r="F578" s="541"/>
      <c r="G578" s="542"/>
      <c r="H578" s="541"/>
      <c r="I578" s="541"/>
      <c r="K578" s="287">
        <v>1</v>
      </c>
      <c r="AG578" s="430" t="str">
        <f>IF(AI578=1,SUM(AI$13:AI578),"")</f>
        <v/>
      </c>
      <c r="AH578" s="431" t="str">
        <f t="shared" si="21"/>
        <v/>
      </c>
      <c r="AI578" s="430" t="str">
        <f t="shared" si="22"/>
        <v/>
      </c>
    </row>
    <row r="579" spans="3:35" ht="20" customHeight="1">
      <c r="C579" s="83">
        <v>567</v>
      </c>
      <c r="D579" s="541"/>
      <c r="E579" s="541"/>
      <c r="F579" s="541"/>
      <c r="G579" s="542"/>
      <c r="H579" s="541"/>
      <c r="I579" s="541"/>
      <c r="K579" s="287">
        <v>1</v>
      </c>
      <c r="AG579" s="430" t="str">
        <f>IF(AI579=1,SUM(AI$13:AI579),"")</f>
        <v/>
      </c>
      <c r="AH579" s="431" t="str">
        <f t="shared" si="21"/>
        <v/>
      </c>
      <c r="AI579" s="430" t="str">
        <f t="shared" si="22"/>
        <v/>
      </c>
    </row>
    <row r="580" spans="3:35" ht="20" customHeight="1">
      <c r="C580" s="83">
        <v>568</v>
      </c>
      <c r="D580" s="541"/>
      <c r="E580" s="541"/>
      <c r="F580" s="541"/>
      <c r="G580" s="542"/>
      <c r="H580" s="541"/>
      <c r="I580" s="541"/>
      <c r="K580" s="287">
        <v>1</v>
      </c>
      <c r="AG580" s="430" t="str">
        <f>IF(AI580=1,SUM(AI$13:AI580),"")</f>
        <v/>
      </c>
      <c r="AH580" s="431" t="str">
        <f t="shared" si="21"/>
        <v/>
      </c>
      <c r="AI580" s="430" t="str">
        <f t="shared" si="22"/>
        <v/>
      </c>
    </row>
    <row r="581" spans="3:35" ht="20" customHeight="1">
      <c r="C581" s="83">
        <v>569</v>
      </c>
      <c r="D581" s="541"/>
      <c r="E581" s="541"/>
      <c r="F581" s="541"/>
      <c r="G581" s="542"/>
      <c r="H581" s="541"/>
      <c r="I581" s="541"/>
      <c r="K581" s="287">
        <v>1</v>
      </c>
      <c r="AG581" s="430" t="str">
        <f>IF(AI581=1,SUM(AI$13:AI581),"")</f>
        <v/>
      </c>
      <c r="AH581" s="431" t="str">
        <f t="shared" si="21"/>
        <v/>
      </c>
      <c r="AI581" s="430" t="str">
        <f t="shared" si="22"/>
        <v/>
      </c>
    </row>
    <row r="582" spans="3:35" ht="20" customHeight="1">
      <c r="C582" s="83">
        <v>570</v>
      </c>
      <c r="D582" s="541"/>
      <c r="E582" s="541"/>
      <c r="F582" s="541"/>
      <c r="G582" s="542"/>
      <c r="H582" s="541"/>
      <c r="I582" s="541"/>
      <c r="K582" s="287">
        <v>1</v>
      </c>
      <c r="AG582" s="430" t="str">
        <f>IF(AI582=1,SUM(AI$13:AI582),"")</f>
        <v/>
      </c>
      <c r="AH582" s="431" t="str">
        <f t="shared" si="21"/>
        <v/>
      </c>
      <c r="AI582" s="430" t="str">
        <f t="shared" si="22"/>
        <v/>
      </c>
    </row>
    <row r="583" spans="3:35" ht="20" customHeight="1">
      <c r="C583" s="83">
        <v>571</v>
      </c>
      <c r="D583" s="541"/>
      <c r="E583" s="541"/>
      <c r="F583" s="541"/>
      <c r="G583" s="542"/>
      <c r="H583" s="541"/>
      <c r="I583" s="541"/>
      <c r="K583" s="287">
        <v>1</v>
      </c>
      <c r="AG583" s="430" t="str">
        <f>IF(AI583=1,SUM(AI$13:AI583),"")</f>
        <v/>
      </c>
      <c r="AH583" s="431" t="str">
        <f t="shared" si="21"/>
        <v/>
      </c>
      <c r="AI583" s="430" t="str">
        <f t="shared" si="22"/>
        <v/>
      </c>
    </row>
    <row r="584" spans="3:35" ht="20" customHeight="1">
      <c r="C584" s="83">
        <v>572</v>
      </c>
      <c r="D584" s="541"/>
      <c r="E584" s="541"/>
      <c r="F584" s="541"/>
      <c r="G584" s="542"/>
      <c r="H584" s="541"/>
      <c r="I584" s="541"/>
      <c r="K584" s="287">
        <v>1</v>
      </c>
      <c r="AG584" s="430" t="str">
        <f>IF(AI584=1,SUM(AI$13:AI584),"")</f>
        <v/>
      </c>
      <c r="AH584" s="431" t="str">
        <f t="shared" si="21"/>
        <v/>
      </c>
      <c r="AI584" s="430" t="str">
        <f t="shared" si="22"/>
        <v/>
      </c>
    </row>
    <row r="585" spans="3:35" ht="20" customHeight="1">
      <c r="C585" s="83">
        <v>573</v>
      </c>
      <c r="D585" s="541"/>
      <c r="E585" s="541"/>
      <c r="F585" s="541"/>
      <c r="G585" s="542"/>
      <c r="H585" s="541"/>
      <c r="I585" s="541"/>
      <c r="K585" s="287">
        <v>1</v>
      </c>
      <c r="AG585" s="430" t="str">
        <f>IF(AI585=1,SUM(AI$13:AI585),"")</f>
        <v/>
      </c>
      <c r="AH585" s="431" t="str">
        <f t="shared" si="21"/>
        <v/>
      </c>
      <c r="AI585" s="430" t="str">
        <f t="shared" si="22"/>
        <v/>
      </c>
    </row>
    <row r="586" spans="3:35" ht="20" customHeight="1">
      <c r="C586" s="83">
        <v>574</v>
      </c>
      <c r="D586" s="541"/>
      <c r="E586" s="541"/>
      <c r="F586" s="541"/>
      <c r="G586" s="542"/>
      <c r="H586" s="541"/>
      <c r="I586" s="541"/>
      <c r="K586" s="287">
        <v>1</v>
      </c>
      <c r="AG586" s="430" t="str">
        <f>IF(AI586=1,SUM(AI$13:AI586),"")</f>
        <v/>
      </c>
      <c r="AH586" s="431" t="str">
        <f t="shared" si="21"/>
        <v/>
      </c>
      <c r="AI586" s="430" t="str">
        <f t="shared" si="22"/>
        <v/>
      </c>
    </row>
    <row r="587" spans="3:35" ht="20" customHeight="1">
      <c r="C587" s="83">
        <v>575</v>
      </c>
      <c r="D587" s="541"/>
      <c r="E587" s="541"/>
      <c r="F587" s="541"/>
      <c r="G587" s="542"/>
      <c r="H587" s="541"/>
      <c r="I587" s="541"/>
      <c r="K587" s="287">
        <v>1</v>
      </c>
      <c r="AG587" s="430" t="str">
        <f>IF(AI587=1,SUM(AI$13:AI587),"")</f>
        <v/>
      </c>
      <c r="AH587" s="431" t="str">
        <f t="shared" si="21"/>
        <v/>
      </c>
      <c r="AI587" s="430" t="str">
        <f t="shared" si="22"/>
        <v/>
      </c>
    </row>
    <row r="588" spans="3:35" ht="20" customHeight="1">
      <c r="C588" s="83">
        <v>576</v>
      </c>
      <c r="D588" s="541"/>
      <c r="E588" s="541"/>
      <c r="F588" s="541"/>
      <c r="G588" s="542"/>
      <c r="H588" s="541"/>
      <c r="I588" s="541"/>
      <c r="K588" s="287">
        <v>1</v>
      </c>
      <c r="AG588" s="430" t="str">
        <f>IF(AI588=1,SUM(AI$13:AI588),"")</f>
        <v/>
      </c>
      <c r="AH588" s="431" t="str">
        <f t="shared" si="21"/>
        <v/>
      </c>
      <c r="AI588" s="430" t="str">
        <f t="shared" si="22"/>
        <v/>
      </c>
    </row>
    <row r="589" spans="3:35" ht="20" customHeight="1">
      <c r="C589" s="83">
        <v>577</v>
      </c>
      <c r="D589" s="541"/>
      <c r="E589" s="541"/>
      <c r="F589" s="541"/>
      <c r="G589" s="542"/>
      <c r="H589" s="541"/>
      <c r="I589" s="541"/>
      <c r="K589" s="287">
        <v>1</v>
      </c>
      <c r="AG589" s="430" t="str">
        <f>IF(AI589=1,SUM(AI$13:AI589),"")</f>
        <v/>
      </c>
      <c r="AH589" s="431" t="str">
        <f t="shared" si="21"/>
        <v/>
      </c>
      <c r="AI589" s="430" t="str">
        <f t="shared" si="22"/>
        <v/>
      </c>
    </row>
    <row r="590" spans="3:35" ht="20" customHeight="1">
      <c r="C590" s="83">
        <v>578</v>
      </c>
      <c r="D590" s="541"/>
      <c r="E590" s="541"/>
      <c r="F590" s="541"/>
      <c r="G590" s="542"/>
      <c r="H590" s="541"/>
      <c r="I590" s="541"/>
      <c r="K590" s="287">
        <v>1</v>
      </c>
      <c r="AG590" s="430" t="str">
        <f>IF(AI590=1,SUM(AI$13:AI590),"")</f>
        <v/>
      </c>
      <c r="AH590" s="431" t="str">
        <f t="shared" ref="AH590:AH653" si="23">IF(I590="","",I590&amp;"; ")</f>
        <v/>
      </c>
      <c r="AI590" s="430" t="str">
        <f t="shared" ref="AI590:AI653" si="24">IF(AH590="","",1)</f>
        <v/>
      </c>
    </row>
    <row r="591" spans="3:35" ht="20" customHeight="1">
      <c r="C591" s="83">
        <v>579</v>
      </c>
      <c r="D591" s="541"/>
      <c r="E591" s="541"/>
      <c r="F591" s="541"/>
      <c r="G591" s="542"/>
      <c r="H591" s="541"/>
      <c r="I591" s="541"/>
      <c r="K591" s="287">
        <v>1</v>
      </c>
      <c r="AG591" s="430" t="str">
        <f>IF(AI591=1,SUM(AI$13:AI591),"")</f>
        <v/>
      </c>
      <c r="AH591" s="431" t="str">
        <f t="shared" si="23"/>
        <v/>
      </c>
      <c r="AI591" s="430" t="str">
        <f t="shared" si="24"/>
        <v/>
      </c>
    </row>
    <row r="592" spans="3:35" ht="20" customHeight="1">
      <c r="C592" s="83">
        <v>580</v>
      </c>
      <c r="D592" s="541"/>
      <c r="E592" s="541"/>
      <c r="F592" s="541"/>
      <c r="G592" s="542"/>
      <c r="H592" s="541"/>
      <c r="I592" s="541"/>
      <c r="K592" s="287">
        <v>1</v>
      </c>
      <c r="AG592" s="430" t="str">
        <f>IF(AI592=1,SUM(AI$13:AI592),"")</f>
        <v/>
      </c>
      <c r="AH592" s="431" t="str">
        <f t="shared" si="23"/>
        <v/>
      </c>
      <c r="AI592" s="430" t="str">
        <f t="shared" si="24"/>
        <v/>
      </c>
    </row>
    <row r="593" spans="3:35" ht="20" customHeight="1">
      <c r="C593" s="83">
        <v>581</v>
      </c>
      <c r="D593" s="541"/>
      <c r="E593" s="541"/>
      <c r="F593" s="541"/>
      <c r="G593" s="542"/>
      <c r="H593" s="541"/>
      <c r="I593" s="541"/>
      <c r="K593" s="287">
        <v>1</v>
      </c>
      <c r="AG593" s="430" t="str">
        <f>IF(AI593=1,SUM(AI$13:AI593),"")</f>
        <v/>
      </c>
      <c r="AH593" s="431" t="str">
        <f t="shared" si="23"/>
        <v/>
      </c>
      <c r="AI593" s="430" t="str">
        <f t="shared" si="24"/>
        <v/>
      </c>
    </row>
    <row r="594" spans="3:35" ht="20" customHeight="1">
      <c r="C594" s="83">
        <v>582</v>
      </c>
      <c r="D594" s="541"/>
      <c r="E594" s="541"/>
      <c r="F594" s="541"/>
      <c r="G594" s="542"/>
      <c r="H594" s="541"/>
      <c r="I594" s="541"/>
      <c r="K594" s="287">
        <v>1</v>
      </c>
      <c r="AG594" s="430" t="str">
        <f>IF(AI594=1,SUM(AI$13:AI594),"")</f>
        <v/>
      </c>
      <c r="AH594" s="431" t="str">
        <f t="shared" si="23"/>
        <v/>
      </c>
      <c r="AI594" s="430" t="str">
        <f t="shared" si="24"/>
        <v/>
      </c>
    </row>
    <row r="595" spans="3:35" ht="20" customHeight="1">
      <c r="C595" s="83">
        <v>583</v>
      </c>
      <c r="D595" s="541"/>
      <c r="E595" s="541"/>
      <c r="F595" s="541"/>
      <c r="G595" s="542"/>
      <c r="H595" s="541"/>
      <c r="I595" s="541"/>
      <c r="K595" s="287">
        <v>1</v>
      </c>
      <c r="AG595" s="430" t="str">
        <f>IF(AI595=1,SUM(AI$13:AI595),"")</f>
        <v/>
      </c>
      <c r="AH595" s="431" t="str">
        <f t="shared" si="23"/>
        <v/>
      </c>
      <c r="AI595" s="430" t="str">
        <f t="shared" si="24"/>
        <v/>
      </c>
    </row>
    <row r="596" spans="3:35" ht="20" customHeight="1">
      <c r="C596" s="83">
        <v>584</v>
      </c>
      <c r="D596" s="541"/>
      <c r="E596" s="541"/>
      <c r="F596" s="541"/>
      <c r="G596" s="542"/>
      <c r="H596" s="541"/>
      <c r="I596" s="541"/>
      <c r="K596" s="287">
        <v>1</v>
      </c>
      <c r="AG596" s="430" t="str">
        <f>IF(AI596=1,SUM(AI$13:AI596),"")</f>
        <v/>
      </c>
      <c r="AH596" s="431" t="str">
        <f t="shared" si="23"/>
        <v/>
      </c>
      <c r="AI596" s="430" t="str">
        <f t="shared" si="24"/>
        <v/>
      </c>
    </row>
    <row r="597" spans="3:35" ht="20" customHeight="1">
      <c r="C597" s="83">
        <v>585</v>
      </c>
      <c r="D597" s="541"/>
      <c r="E597" s="541"/>
      <c r="F597" s="541"/>
      <c r="G597" s="542"/>
      <c r="H597" s="541"/>
      <c r="I597" s="541"/>
      <c r="K597" s="287">
        <v>1</v>
      </c>
      <c r="AG597" s="430" t="str">
        <f>IF(AI597=1,SUM(AI$13:AI597),"")</f>
        <v/>
      </c>
      <c r="AH597" s="431" t="str">
        <f t="shared" si="23"/>
        <v/>
      </c>
      <c r="AI597" s="430" t="str">
        <f t="shared" si="24"/>
        <v/>
      </c>
    </row>
    <row r="598" spans="3:35" ht="20" customHeight="1">
      <c r="C598" s="83">
        <v>586</v>
      </c>
      <c r="D598" s="541"/>
      <c r="E598" s="541"/>
      <c r="F598" s="541"/>
      <c r="G598" s="542"/>
      <c r="H598" s="541"/>
      <c r="I598" s="541"/>
      <c r="K598" s="287">
        <v>1</v>
      </c>
      <c r="AG598" s="430" t="str">
        <f>IF(AI598=1,SUM(AI$13:AI598),"")</f>
        <v/>
      </c>
      <c r="AH598" s="431" t="str">
        <f t="shared" si="23"/>
        <v/>
      </c>
      <c r="AI598" s="430" t="str">
        <f t="shared" si="24"/>
        <v/>
      </c>
    </row>
    <row r="599" spans="3:35" ht="20" customHeight="1">
      <c r="C599" s="83">
        <v>587</v>
      </c>
      <c r="D599" s="541"/>
      <c r="E599" s="541"/>
      <c r="F599" s="541"/>
      <c r="G599" s="542"/>
      <c r="H599" s="541"/>
      <c r="I599" s="541"/>
      <c r="K599" s="287">
        <v>1</v>
      </c>
      <c r="AG599" s="430" t="str">
        <f>IF(AI599=1,SUM(AI$13:AI599),"")</f>
        <v/>
      </c>
      <c r="AH599" s="431" t="str">
        <f t="shared" si="23"/>
        <v/>
      </c>
      <c r="AI599" s="430" t="str">
        <f t="shared" si="24"/>
        <v/>
      </c>
    </row>
    <row r="600" spans="3:35" ht="20" customHeight="1">
      <c r="C600" s="83">
        <v>588</v>
      </c>
      <c r="D600" s="541"/>
      <c r="E600" s="541"/>
      <c r="F600" s="541"/>
      <c r="G600" s="542"/>
      <c r="H600" s="541"/>
      <c r="I600" s="541"/>
      <c r="K600" s="287">
        <v>1</v>
      </c>
      <c r="AG600" s="430" t="str">
        <f>IF(AI600=1,SUM(AI$13:AI600),"")</f>
        <v/>
      </c>
      <c r="AH600" s="431" t="str">
        <f t="shared" si="23"/>
        <v/>
      </c>
      <c r="AI600" s="430" t="str">
        <f t="shared" si="24"/>
        <v/>
      </c>
    </row>
    <row r="601" spans="3:35" ht="20" customHeight="1">
      <c r="C601" s="83">
        <v>589</v>
      </c>
      <c r="D601" s="541"/>
      <c r="E601" s="541"/>
      <c r="F601" s="541"/>
      <c r="G601" s="542"/>
      <c r="H601" s="541"/>
      <c r="I601" s="541"/>
      <c r="K601" s="287">
        <v>1</v>
      </c>
      <c r="AG601" s="430" t="str">
        <f>IF(AI601=1,SUM(AI$13:AI601),"")</f>
        <v/>
      </c>
      <c r="AH601" s="431" t="str">
        <f t="shared" si="23"/>
        <v/>
      </c>
      <c r="AI601" s="430" t="str">
        <f t="shared" si="24"/>
        <v/>
      </c>
    </row>
    <row r="602" spans="3:35" ht="20" customHeight="1">
      <c r="C602" s="83">
        <v>590</v>
      </c>
      <c r="D602" s="541"/>
      <c r="E602" s="541"/>
      <c r="F602" s="541"/>
      <c r="G602" s="542"/>
      <c r="H602" s="541"/>
      <c r="I602" s="541"/>
      <c r="K602" s="287">
        <v>1</v>
      </c>
      <c r="AG602" s="430" t="str">
        <f>IF(AI602=1,SUM(AI$13:AI602),"")</f>
        <v/>
      </c>
      <c r="AH602" s="431" t="str">
        <f t="shared" si="23"/>
        <v/>
      </c>
      <c r="AI602" s="430" t="str">
        <f t="shared" si="24"/>
        <v/>
      </c>
    </row>
    <row r="603" spans="3:35" ht="20" customHeight="1">
      <c r="C603" s="83">
        <v>591</v>
      </c>
      <c r="D603" s="541"/>
      <c r="E603" s="541"/>
      <c r="F603" s="541"/>
      <c r="G603" s="542"/>
      <c r="H603" s="541"/>
      <c r="I603" s="541"/>
      <c r="K603" s="287">
        <v>1</v>
      </c>
      <c r="AG603" s="430" t="str">
        <f>IF(AI603=1,SUM(AI$13:AI603),"")</f>
        <v/>
      </c>
      <c r="AH603" s="431" t="str">
        <f t="shared" si="23"/>
        <v/>
      </c>
      <c r="AI603" s="430" t="str">
        <f t="shared" si="24"/>
        <v/>
      </c>
    </row>
    <row r="604" spans="3:35" ht="20" customHeight="1">
      <c r="C604" s="83">
        <v>592</v>
      </c>
      <c r="D604" s="541"/>
      <c r="E604" s="541"/>
      <c r="F604" s="541"/>
      <c r="G604" s="542"/>
      <c r="H604" s="541"/>
      <c r="I604" s="541"/>
      <c r="K604" s="287">
        <v>1</v>
      </c>
      <c r="AG604" s="430" t="str">
        <f>IF(AI604=1,SUM(AI$13:AI604),"")</f>
        <v/>
      </c>
      <c r="AH604" s="431" t="str">
        <f t="shared" si="23"/>
        <v/>
      </c>
      <c r="AI604" s="430" t="str">
        <f t="shared" si="24"/>
        <v/>
      </c>
    </row>
    <row r="605" spans="3:35" ht="20" customHeight="1">
      <c r="C605" s="83">
        <v>593</v>
      </c>
      <c r="D605" s="541"/>
      <c r="E605" s="541"/>
      <c r="F605" s="541"/>
      <c r="G605" s="542"/>
      <c r="H605" s="541"/>
      <c r="I605" s="541"/>
      <c r="K605" s="287">
        <v>1</v>
      </c>
      <c r="AG605" s="430" t="str">
        <f>IF(AI605=1,SUM(AI$13:AI605),"")</f>
        <v/>
      </c>
      <c r="AH605" s="431" t="str">
        <f t="shared" si="23"/>
        <v/>
      </c>
      <c r="AI605" s="430" t="str">
        <f t="shared" si="24"/>
        <v/>
      </c>
    </row>
    <row r="606" spans="3:35" ht="20" customHeight="1">
      <c r="C606" s="83">
        <v>594</v>
      </c>
      <c r="D606" s="541"/>
      <c r="E606" s="541"/>
      <c r="F606" s="541"/>
      <c r="G606" s="542"/>
      <c r="H606" s="541"/>
      <c r="I606" s="541"/>
      <c r="K606" s="287">
        <v>1</v>
      </c>
      <c r="AG606" s="430" t="str">
        <f>IF(AI606=1,SUM(AI$13:AI606),"")</f>
        <v/>
      </c>
      <c r="AH606" s="431" t="str">
        <f t="shared" si="23"/>
        <v/>
      </c>
      <c r="AI606" s="430" t="str">
        <f t="shared" si="24"/>
        <v/>
      </c>
    </row>
    <row r="607" spans="3:35" ht="20" customHeight="1">
      <c r="C607" s="83">
        <v>595</v>
      </c>
      <c r="D607" s="541"/>
      <c r="E607" s="541"/>
      <c r="F607" s="541"/>
      <c r="G607" s="542"/>
      <c r="H607" s="541"/>
      <c r="I607" s="541"/>
      <c r="K607" s="287">
        <v>1</v>
      </c>
      <c r="AG607" s="430" t="str">
        <f>IF(AI607=1,SUM(AI$13:AI607),"")</f>
        <v/>
      </c>
      <c r="AH607" s="431" t="str">
        <f t="shared" si="23"/>
        <v/>
      </c>
      <c r="AI607" s="430" t="str">
        <f t="shared" si="24"/>
        <v/>
      </c>
    </row>
    <row r="608" spans="3:35" ht="20" customHeight="1">
      <c r="C608" s="83">
        <v>596</v>
      </c>
      <c r="D608" s="541"/>
      <c r="E608" s="541"/>
      <c r="F608" s="541"/>
      <c r="G608" s="542"/>
      <c r="H608" s="541"/>
      <c r="I608" s="541"/>
      <c r="K608" s="287">
        <v>1</v>
      </c>
      <c r="AG608" s="430" t="str">
        <f>IF(AI608=1,SUM(AI$13:AI608),"")</f>
        <v/>
      </c>
      <c r="AH608" s="431" t="str">
        <f t="shared" si="23"/>
        <v/>
      </c>
      <c r="AI608" s="430" t="str">
        <f t="shared" si="24"/>
        <v/>
      </c>
    </row>
    <row r="609" spans="3:35" ht="20" customHeight="1">
      <c r="C609" s="83">
        <v>597</v>
      </c>
      <c r="D609" s="541"/>
      <c r="E609" s="541"/>
      <c r="F609" s="541"/>
      <c r="G609" s="542"/>
      <c r="H609" s="541"/>
      <c r="I609" s="541"/>
      <c r="K609" s="287">
        <v>1</v>
      </c>
      <c r="AG609" s="430" t="str">
        <f>IF(AI609=1,SUM(AI$13:AI609),"")</f>
        <v/>
      </c>
      <c r="AH609" s="431" t="str">
        <f t="shared" si="23"/>
        <v/>
      </c>
      <c r="AI609" s="430" t="str">
        <f t="shared" si="24"/>
        <v/>
      </c>
    </row>
    <row r="610" spans="3:35" ht="20" customHeight="1">
      <c r="C610" s="83">
        <v>598</v>
      </c>
      <c r="D610" s="541"/>
      <c r="E610" s="541"/>
      <c r="F610" s="541"/>
      <c r="G610" s="542"/>
      <c r="H610" s="541"/>
      <c r="I610" s="541"/>
      <c r="K610" s="287">
        <v>1</v>
      </c>
      <c r="AG610" s="430" t="str">
        <f>IF(AI610=1,SUM(AI$13:AI610),"")</f>
        <v/>
      </c>
      <c r="AH610" s="431" t="str">
        <f t="shared" si="23"/>
        <v/>
      </c>
      <c r="AI610" s="430" t="str">
        <f t="shared" si="24"/>
        <v/>
      </c>
    </row>
    <row r="611" spans="3:35" ht="20" customHeight="1">
      <c r="C611" s="83">
        <v>599</v>
      </c>
      <c r="D611" s="541"/>
      <c r="E611" s="541"/>
      <c r="F611" s="541"/>
      <c r="G611" s="542"/>
      <c r="H611" s="541"/>
      <c r="I611" s="541"/>
      <c r="K611" s="287">
        <v>1</v>
      </c>
      <c r="AG611" s="430" t="str">
        <f>IF(AI611=1,SUM(AI$13:AI611),"")</f>
        <v/>
      </c>
      <c r="AH611" s="431" t="str">
        <f t="shared" si="23"/>
        <v/>
      </c>
      <c r="AI611" s="430" t="str">
        <f t="shared" si="24"/>
        <v/>
      </c>
    </row>
    <row r="612" spans="3:35" ht="20" customHeight="1">
      <c r="C612" s="83">
        <v>600</v>
      </c>
      <c r="D612" s="541"/>
      <c r="E612" s="541"/>
      <c r="F612" s="541"/>
      <c r="G612" s="542"/>
      <c r="H612" s="541"/>
      <c r="I612" s="541"/>
      <c r="K612" s="287">
        <v>1</v>
      </c>
      <c r="AG612" s="430" t="str">
        <f>IF(AI612=1,SUM(AI$13:AI612),"")</f>
        <v/>
      </c>
      <c r="AH612" s="431" t="str">
        <f t="shared" si="23"/>
        <v/>
      </c>
      <c r="AI612" s="430" t="str">
        <f t="shared" si="24"/>
        <v/>
      </c>
    </row>
    <row r="613" spans="3:35" ht="20" customHeight="1">
      <c r="C613" s="83">
        <v>601</v>
      </c>
      <c r="D613" s="541"/>
      <c r="E613" s="541"/>
      <c r="F613" s="541"/>
      <c r="G613" s="542"/>
      <c r="H613" s="541"/>
      <c r="I613" s="541"/>
      <c r="K613" s="287">
        <v>1</v>
      </c>
      <c r="AG613" s="430" t="str">
        <f>IF(AI613=1,SUM(AI$13:AI613),"")</f>
        <v/>
      </c>
      <c r="AH613" s="431" t="str">
        <f t="shared" si="23"/>
        <v/>
      </c>
      <c r="AI613" s="430" t="str">
        <f t="shared" si="24"/>
        <v/>
      </c>
    </row>
    <row r="614" spans="3:35" ht="20" customHeight="1">
      <c r="C614" s="83">
        <v>602</v>
      </c>
      <c r="D614" s="541"/>
      <c r="E614" s="541"/>
      <c r="F614" s="541"/>
      <c r="G614" s="542"/>
      <c r="H614" s="541"/>
      <c r="I614" s="541"/>
      <c r="K614" s="287">
        <v>1</v>
      </c>
      <c r="AG614" s="430" t="str">
        <f>IF(AI614=1,SUM(AI$13:AI614),"")</f>
        <v/>
      </c>
      <c r="AH614" s="431" t="str">
        <f t="shared" si="23"/>
        <v/>
      </c>
      <c r="AI614" s="430" t="str">
        <f t="shared" si="24"/>
        <v/>
      </c>
    </row>
    <row r="615" spans="3:35" ht="20" customHeight="1">
      <c r="C615" s="83">
        <v>603</v>
      </c>
      <c r="D615" s="541"/>
      <c r="E615" s="541"/>
      <c r="F615" s="541"/>
      <c r="G615" s="542"/>
      <c r="H615" s="541"/>
      <c r="I615" s="541"/>
      <c r="K615" s="287">
        <v>1</v>
      </c>
      <c r="AG615" s="430" t="str">
        <f>IF(AI615=1,SUM(AI$13:AI615),"")</f>
        <v/>
      </c>
      <c r="AH615" s="431" t="str">
        <f t="shared" si="23"/>
        <v/>
      </c>
      <c r="AI615" s="430" t="str">
        <f t="shared" si="24"/>
        <v/>
      </c>
    </row>
    <row r="616" spans="3:35" ht="20" customHeight="1">
      <c r="C616" s="83">
        <v>604</v>
      </c>
      <c r="D616" s="541"/>
      <c r="E616" s="541"/>
      <c r="F616" s="541"/>
      <c r="G616" s="542"/>
      <c r="H616" s="541"/>
      <c r="I616" s="541"/>
      <c r="K616" s="287">
        <v>1</v>
      </c>
      <c r="AG616" s="430" t="str">
        <f>IF(AI616=1,SUM(AI$13:AI616),"")</f>
        <v/>
      </c>
      <c r="AH616" s="431" t="str">
        <f t="shared" si="23"/>
        <v/>
      </c>
      <c r="AI616" s="430" t="str">
        <f t="shared" si="24"/>
        <v/>
      </c>
    </row>
    <row r="617" spans="3:35" ht="20" customHeight="1">
      <c r="C617" s="83">
        <v>605</v>
      </c>
      <c r="D617" s="541"/>
      <c r="E617" s="541"/>
      <c r="F617" s="541"/>
      <c r="G617" s="542"/>
      <c r="H617" s="541"/>
      <c r="I617" s="541"/>
      <c r="K617" s="287">
        <v>1</v>
      </c>
      <c r="AG617" s="430" t="str">
        <f>IF(AI617=1,SUM(AI$13:AI617),"")</f>
        <v/>
      </c>
      <c r="AH617" s="431" t="str">
        <f t="shared" si="23"/>
        <v/>
      </c>
      <c r="AI617" s="430" t="str">
        <f t="shared" si="24"/>
        <v/>
      </c>
    </row>
    <row r="618" spans="3:35" ht="20" customHeight="1">
      <c r="C618" s="83">
        <v>606</v>
      </c>
      <c r="D618" s="541"/>
      <c r="E618" s="541"/>
      <c r="F618" s="541"/>
      <c r="G618" s="542"/>
      <c r="H618" s="541"/>
      <c r="I618" s="541"/>
      <c r="K618" s="287">
        <v>1</v>
      </c>
      <c r="AG618" s="430" t="str">
        <f>IF(AI618=1,SUM(AI$13:AI618),"")</f>
        <v/>
      </c>
      <c r="AH618" s="431" t="str">
        <f t="shared" si="23"/>
        <v/>
      </c>
      <c r="AI618" s="430" t="str">
        <f t="shared" si="24"/>
        <v/>
      </c>
    </row>
    <row r="619" spans="3:35" ht="20" customHeight="1">
      <c r="C619" s="83">
        <v>607</v>
      </c>
      <c r="D619" s="541"/>
      <c r="E619" s="541"/>
      <c r="F619" s="541"/>
      <c r="G619" s="542"/>
      <c r="H619" s="541"/>
      <c r="I619" s="541"/>
      <c r="K619" s="287">
        <v>1</v>
      </c>
      <c r="AG619" s="430" t="str">
        <f>IF(AI619=1,SUM(AI$13:AI619),"")</f>
        <v/>
      </c>
      <c r="AH619" s="431" t="str">
        <f t="shared" si="23"/>
        <v/>
      </c>
      <c r="AI619" s="430" t="str">
        <f t="shared" si="24"/>
        <v/>
      </c>
    </row>
    <row r="620" spans="3:35" ht="20" customHeight="1">
      <c r="C620" s="83">
        <v>608</v>
      </c>
      <c r="D620" s="541"/>
      <c r="E620" s="541"/>
      <c r="F620" s="541"/>
      <c r="G620" s="542"/>
      <c r="H620" s="541"/>
      <c r="I620" s="541"/>
      <c r="K620" s="287">
        <v>1</v>
      </c>
      <c r="AG620" s="430" t="str">
        <f>IF(AI620=1,SUM(AI$13:AI620),"")</f>
        <v/>
      </c>
      <c r="AH620" s="431" t="str">
        <f t="shared" si="23"/>
        <v/>
      </c>
      <c r="AI620" s="430" t="str">
        <f t="shared" si="24"/>
        <v/>
      </c>
    </row>
    <row r="621" spans="3:35" ht="20" customHeight="1">
      <c r="C621" s="83">
        <v>609</v>
      </c>
      <c r="D621" s="541"/>
      <c r="E621" s="541"/>
      <c r="F621" s="541"/>
      <c r="G621" s="542"/>
      <c r="H621" s="541"/>
      <c r="I621" s="541"/>
      <c r="K621" s="287">
        <v>1</v>
      </c>
      <c r="AG621" s="430" t="str">
        <f>IF(AI621=1,SUM(AI$13:AI621),"")</f>
        <v/>
      </c>
      <c r="AH621" s="431" t="str">
        <f t="shared" si="23"/>
        <v/>
      </c>
      <c r="AI621" s="430" t="str">
        <f t="shared" si="24"/>
        <v/>
      </c>
    </row>
    <row r="622" spans="3:35" ht="20" customHeight="1">
      <c r="C622" s="83">
        <v>610</v>
      </c>
      <c r="D622" s="541"/>
      <c r="E622" s="541"/>
      <c r="F622" s="541"/>
      <c r="G622" s="542"/>
      <c r="H622" s="541"/>
      <c r="I622" s="541"/>
      <c r="K622" s="287">
        <v>1</v>
      </c>
      <c r="AG622" s="430" t="str">
        <f>IF(AI622=1,SUM(AI$13:AI622),"")</f>
        <v/>
      </c>
      <c r="AH622" s="431" t="str">
        <f t="shared" si="23"/>
        <v/>
      </c>
      <c r="AI622" s="430" t="str">
        <f t="shared" si="24"/>
        <v/>
      </c>
    </row>
    <row r="623" spans="3:35" ht="20" customHeight="1">
      <c r="C623" s="83">
        <v>611</v>
      </c>
      <c r="D623" s="541"/>
      <c r="E623" s="541"/>
      <c r="F623" s="541"/>
      <c r="G623" s="542"/>
      <c r="H623" s="541"/>
      <c r="I623" s="541"/>
      <c r="K623" s="287">
        <v>1</v>
      </c>
      <c r="AG623" s="430" t="str">
        <f>IF(AI623=1,SUM(AI$13:AI623),"")</f>
        <v/>
      </c>
      <c r="AH623" s="431" t="str">
        <f t="shared" si="23"/>
        <v/>
      </c>
      <c r="AI623" s="430" t="str">
        <f t="shared" si="24"/>
        <v/>
      </c>
    </row>
    <row r="624" spans="3:35" ht="20" customHeight="1">
      <c r="C624" s="83">
        <v>612</v>
      </c>
      <c r="D624" s="541"/>
      <c r="E624" s="541"/>
      <c r="F624" s="541"/>
      <c r="G624" s="542"/>
      <c r="H624" s="541"/>
      <c r="I624" s="541"/>
      <c r="K624" s="287">
        <v>1</v>
      </c>
      <c r="AG624" s="430" t="str">
        <f>IF(AI624=1,SUM(AI$13:AI624),"")</f>
        <v/>
      </c>
      <c r="AH624" s="431" t="str">
        <f t="shared" si="23"/>
        <v/>
      </c>
      <c r="AI624" s="430" t="str">
        <f t="shared" si="24"/>
        <v/>
      </c>
    </row>
    <row r="625" spans="3:35" ht="20" customHeight="1">
      <c r="C625" s="83">
        <v>613</v>
      </c>
      <c r="D625" s="541"/>
      <c r="E625" s="541"/>
      <c r="F625" s="541"/>
      <c r="G625" s="542"/>
      <c r="H625" s="541"/>
      <c r="I625" s="541"/>
      <c r="K625" s="287">
        <v>1</v>
      </c>
      <c r="AG625" s="430" t="str">
        <f>IF(AI625=1,SUM(AI$13:AI625),"")</f>
        <v/>
      </c>
      <c r="AH625" s="431" t="str">
        <f t="shared" si="23"/>
        <v/>
      </c>
      <c r="AI625" s="430" t="str">
        <f t="shared" si="24"/>
        <v/>
      </c>
    </row>
    <row r="626" spans="3:35" ht="20" customHeight="1">
      <c r="C626" s="83">
        <v>614</v>
      </c>
      <c r="D626" s="541"/>
      <c r="E626" s="541"/>
      <c r="F626" s="541"/>
      <c r="G626" s="542"/>
      <c r="H626" s="541"/>
      <c r="I626" s="541"/>
      <c r="K626" s="287">
        <v>1</v>
      </c>
      <c r="AG626" s="430" t="str">
        <f>IF(AI626=1,SUM(AI$13:AI626),"")</f>
        <v/>
      </c>
      <c r="AH626" s="431" t="str">
        <f t="shared" si="23"/>
        <v/>
      </c>
      <c r="AI626" s="430" t="str">
        <f t="shared" si="24"/>
        <v/>
      </c>
    </row>
    <row r="627" spans="3:35" ht="20" customHeight="1">
      <c r="C627" s="83">
        <v>615</v>
      </c>
      <c r="D627" s="541"/>
      <c r="E627" s="541"/>
      <c r="F627" s="541"/>
      <c r="G627" s="542"/>
      <c r="H627" s="541"/>
      <c r="I627" s="541"/>
      <c r="K627" s="287">
        <v>1</v>
      </c>
      <c r="AG627" s="430" t="str">
        <f>IF(AI627=1,SUM(AI$13:AI627),"")</f>
        <v/>
      </c>
      <c r="AH627" s="431" t="str">
        <f t="shared" si="23"/>
        <v/>
      </c>
      <c r="AI627" s="430" t="str">
        <f t="shared" si="24"/>
        <v/>
      </c>
    </row>
    <row r="628" spans="3:35" ht="20" customHeight="1">
      <c r="C628" s="83">
        <v>616</v>
      </c>
      <c r="D628" s="541"/>
      <c r="E628" s="541"/>
      <c r="F628" s="541"/>
      <c r="G628" s="542"/>
      <c r="H628" s="541"/>
      <c r="I628" s="541"/>
      <c r="K628" s="287">
        <v>1</v>
      </c>
      <c r="AG628" s="430" t="str">
        <f>IF(AI628=1,SUM(AI$13:AI628),"")</f>
        <v/>
      </c>
      <c r="AH628" s="431" t="str">
        <f t="shared" si="23"/>
        <v/>
      </c>
      <c r="AI628" s="430" t="str">
        <f t="shared" si="24"/>
        <v/>
      </c>
    </row>
    <row r="629" spans="3:35" ht="20" customHeight="1">
      <c r="C629" s="83">
        <v>617</v>
      </c>
      <c r="D629" s="541"/>
      <c r="E629" s="541"/>
      <c r="F629" s="541"/>
      <c r="G629" s="542"/>
      <c r="H629" s="541"/>
      <c r="I629" s="541"/>
      <c r="K629" s="287">
        <v>1</v>
      </c>
      <c r="AG629" s="430" t="str">
        <f>IF(AI629=1,SUM(AI$13:AI629),"")</f>
        <v/>
      </c>
      <c r="AH629" s="431" t="str">
        <f t="shared" si="23"/>
        <v/>
      </c>
      <c r="AI629" s="430" t="str">
        <f t="shared" si="24"/>
        <v/>
      </c>
    </row>
    <row r="630" spans="3:35" ht="20" customHeight="1">
      <c r="C630" s="83">
        <v>618</v>
      </c>
      <c r="D630" s="541"/>
      <c r="E630" s="541"/>
      <c r="F630" s="541"/>
      <c r="G630" s="542"/>
      <c r="H630" s="541"/>
      <c r="I630" s="541"/>
      <c r="K630" s="287">
        <v>1</v>
      </c>
      <c r="AG630" s="430" t="str">
        <f>IF(AI630=1,SUM(AI$13:AI630),"")</f>
        <v/>
      </c>
      <c r="AH630" s="431" t="str">
        <f t="shared" si="23"/>
        <v/>
      </c>
      <c r="AI630" s="430" t="str">
        <f t="shared" si="24"/>
        <v/>
      </c>
    </row>
    <row r="631" spans="3:35" ht="20" customHeight="1">
      <c r="C631" s="83">
        <v>619</v>
      </c>
      <c r="D631" s="541"/>
      <c r="E631" s="541"/>
      <c r="F631" s="541"/>
      <c r="G631" s="542"/>
      <c r="H631" s="541"/>
      <c r="I631" s="541"/>
      <c r="K631" s="287">
        <v>1</v>
      </c>
      <c r="AG631" s="430" t="str">
        <f>IF(AI631=1,SUM(AI$13:AI631),"")</f>
        <v/>
      </c>
      <c r="AH631" s="431" t="str">
        <f t="shared" si="23"/>
        <v/>
      </c>
      <c r="AI631" s="430" t="str">
        <f t="shared" si="24"/>
        <v/>
      </c>
    </row>
    <row r="632" spans="3:35" ht="20" customHeight="1">
      <c r="C632" s="83">
        <v>620</v>
      </c>
      <c r="D632" s="541"/>
      <c r="E632" s="541"/>
      <c r="F632" s="541"/>
      <c r="G632" s="542"/>
      <c r="H632" s="541"/>
      <c r="I632" s="541"/>
      <c r="K632" s="287">
        <v>1</v>
      </c>
      <c r="AG632" s="430" t="str">
        <f>IF(AI632=1,SUM(AI$13:AI632),"")</f>
        <v/>
      </c>
      <c r="AH632" s="431" t="str">
        <f t="shared" si="23"/>
        <v/>
      </c>
      <c r="AI632" s="430" t="str">
        <f t="shared" si="24"/>
        <v/>
      </c>
    </row>
    <row r="633" spans="3:35" ht="20" customHeight="1">
      <c r="C633" s="83">
        <v>621</v>
      </c>
      <c r="D633" s="541"/>
      <c r="E633" s="541"/>
      <c r="F633" s="541"/>
      <c r="G633" s="542"/>
      <c r="H633" s="541"/>
      <c r="I633" s="541"/>
      <c r="K633" s="287">
        <v>1</v>
      </c>
      <c r="AG633" s="430" t="str">
        <f>IF(AI633=1,SUM(AI$13:AI633),"")</f>
        <v/>
      </c>
      <c r="AH633" s="431" t="str">
        <f t="shared" si="23"/>
        <v/>
      </c>
      <c r="AI633" s="430" t="str">
        <f t="shared" si="24"/>
        <v/>
      </c>
    </row>
    <row r="634" spans="3:35" ht="20" customHeight="1">
      <c r="C634" s="83">
        <v>622</v>
      </c>
      <c r="D634" s="541"/>
      <c r="E634" s="541"/>
      <c r="F634" s="541"/>
      <c r="G634" s="542"/>
      <c r="H634" s="541"/>
      <c r="I634" s="541"/>
      <c r="K634" s="287">
        <v>1</v>
      </c>
      <c r="AG634" s="430" t="str">
        <f>IF(AI634=1,SUM(AI$13:AI634),"")</f>
        <v/>
      </c>
      <c r="AH634" s="431" t="str">
        <f t="shared" si="23"/>
        <v/>
      </c>
      <c r="AI634" s="430" t="str">
        <f t="shared" si="24"/>
        <v/>
      </c>
    </row>
    <row r="635" spans="3:35" ht="20" customHeight="1">
      <c r="C635" s="83">
        <v>623</v>
      </c>
      <c r="D635" s="541"/>
      <c r="E635" s="541"/>
      <c r="F635" s="541"/>
      <c r="G635" s="542"/>
      <c r="H635" s="541"/>
      <c r="I635" s="541"/>
      <c r="K635" s="287">
        <v>1</v>
      </c>
      <c r="AG635" s="430" t="str">
        <f>IF(AI635=1,SUM(AI$13:AI635),"")</f>
        <v/>
      </c>
      <c r="AH635" s="431" t="str">
        <f t="shared" si="23"/>
        <v/>
      </c>
      <c r="AI635" s="430" t="str">
        <f t="shared" si="24"/>
        <v/>
      </c>
    </row>
    <row r="636" spans="3:35" ht="20" customHeight="1">
      <c r="C636" s="83">
        <v>624</v>
      </c>
      <c r="D636" s="541"/>
      <c r="E636" s="541"/>
      <c r="F636" s="541"/>
      <c r="G636" s="542"/>
      <c r="H636" s="541"/>
      <c r="I636" s="541"/>
      <c r="K636" s="287">
        <v>1</v>
      </c>
      <c r="AG636" s="430" t="str">
        <f>IF(AI636=1,SUM(AI$13:AI636),"")</f>
        <v/>
      </c>
      <c r="AH636" s="431" t="str">
        <f t="shared" si="23"/>
        <v/>
      </c>
      <c r="AI636" s="430" t="str">
        <f t="shared" si="24"/>
        <v/>
      </c>
    </row>
    <row r="637" spans="3:35" ht="20" customHeight="1">
      <c r="C637" s="83">
        <v>625</v>
      </c>
      <c r="D637" s="541"/>
      <c r="E637" s="541"/>
      <c r="F637" s="541"/>
      <c r="G637" s="542"/>
      <c r="H637" s="541"/>
      <c r="I637" s="541"/>
      <c r="K637" s="287">
        <v>1</v>
      </c>
      <c r="AG637" s="430" t="str">
        <f>IF(AI637=1,SUM(AI$13:AI637),"")</f>
        <v/>
      </c>
      <c r="AH637" s="431" t="str">
        <f t="shared" si="23"/>
        <v/>
      </c>
      <c r="AI637" s="430" t="str">
        <f t="shared" si="24"/>
        <v/>
      </c>
    </row>
    <row r="638" spans="3:35" ht="20" customHeight="1">
      <c r="C638" s="83">
        <v>626</v>
      </c>
      <c r="D638" s="541"/>
      <c r="E638" s="541"/>
      <c r="F638" s="541"/>
      <c r="G638" s="542"/>
      <c r="H638" s="541"/>
      <c r="I638" s="541"/>
      <c r="K638" s="287">
        <v>1</v>
      </c>
      <c r="AG638" s="430" t="str">
        <f>IF(AI638=1,SUM(AI$13:AI638),"")</f>
        <v/>
      </c>
      <c r="AH638" s="431" t="str">
        <f t="shared" si="23"/>
        <v/>
      </c>
      <c r="AI638" s="430" t="str">
        <f t="shared" si="24"/>
        <v/>
      </c>
    </row>
    <row r="639" spans="3:35" ht="20" customHeight="1">
      <c r="C639" s="83">
        <v>627</v>
      </c>
      <c r="D639" s="541"/>
      <c r="E639" s="541"/>
      <c r="F639" s="541"/>
      <c r="G639" s="542"/>
      <c r="H639" s="541"/>
      <c r="I639" s="541"/>
      <c r="K639" s="287">
        <v>1</v>
      </c>
      <c r="AG639" s="430" t="str">
        <f>IF(AI639=1,SUM(AI$13:AI639),"")</f>
        <v/>
      </c>
      <c r="AH639" s="431" t="str">
        <f t="shared" si="23"/>
        <v/>
      </c>
      <c r="AI639" s="430" t="str">
        <f t="shared" si="24"/>
        <v/>
      </c>
    </row>
    <row r="640" spans="3:35" ht="20" customHeight="1">
      <c r="C640" s="83">
        <v>628</v>
      </c>
      <c r="D640" s="541"/>
      <c r="E640" s="541"/>
      <c r="F640" s="541"/>
      <c r="G640" s="542"/>
      <c r="H640" s="541"/>
      <c r="I640" s="541"/>
      <c r="K640" s="287">
        <v>1</v>
      </c>
      <c r="AG640" s="430" t="str">
        <f>IF(AI640=1,SUM(AI$13:AI640),"")</f>
        <v/>
      </c>
      <c r="AH640" s="431" t="str">
        <f t="shared" si="23"/>
        <v/>
      </c>
      <c r="AI640" s="430" t="str">
        <f t="shared" si="24"/>
        <v/>
      </c>
    </row>
    <row r="641" spans="3:35" ht="20" customHeight="1">
      <c r="C641" s="83">
        <v>629</v>
      </c>
      <c r="D641" s="541"/>
      <c r="E641" s="541"/>
      <c r="F641" s="541"/>
      <c r="G641" s="542"/>
      <c r="H641" s="541"/>
      <c r="I641" s="541"/>
      <c r="K641" s="287">
        <v>1</v>
      </c>
      <c r="AG641" s="430" t="str">
        <f>IF(AI641=1,SUM(AI$13:AI641),"")</f>
        <v/>
      </c>
      <c r="AH641" s="431" t="str">
        <f t="shared" si="23"/>
        <v/>
      </c>
      <c r="AI641" s="430" t="str">
        <f t="shared" si="24"/>
        <v/>
      </c>
    </row>
    <row r="642" spans="3:35" ht="20" customHeight="1">
      <c r="C642" s="83">
        <v>630</v>
      </c>
      <c r="D642" s="541"/>
      <c r="E642" s="541"/>
      <c r="F642" s="541"/>
      <c r="G642" s="542"/>
      <c r="H642" s="541"/>
      <c r="I642" s="541"/>
      <c r="K642" s="287">
        <v>1</v>
      </c>
      <c r="AG642" s="430" t="str">
        <f>IF(AI642=1,SUM(AI$13:AI642),"")</f>
        <v/>
      </c>
      <c r="AH642" s="431" t="str">
        <f t="shared" si="23"/>
        <v/>
      </c>
      <c r="AI642" s="430" t="str">
        <f t="shared" si="24"/>
        <v/>
      </c>
    </row>
    <row r="643" spans="3:35" ht="20" customHeight="1">
      <c r="C643" s="83">
        <v>631</v>
      </c>
      <c r="D643" s="541"/>
      <c r="E643" s="541"/>
      <c r="F643" s="541"/>
      <c r="G643" s="542"/>
      <c r="H643" s="541"/>
      <c r="I643" s="541"/>
      <c r="K643" s="287">
        <v>1</v>
      </c>
      <c r="AG643" s="430" t="str">
        <f>IF(AI643=1,SUM(AI$13:AI643),"")</f>
        <v/>
      </c>
      <c r="AH643" s="431" t="str">
        <f t="shared" si="23"/>
        <v/>
      </c>
      <c r="AI643" s="430" t="str">
        <f t="shared" si="24"/>
        <v/>
      </c>
    </row>
    <row r="644" spans="3:35" ht="20" customHeight="1">
      <c r="C644" s="83">
        <v>632</v>
      </c>
      <c r="D644" s="541"/>
      <c r="E644" s="541"/>
      <c r="F644" s="541"/>
      <c r="G644" s="542"/>
      <c r="H644" s="541"/>
      <c r="I644" s="541"/>
      <c r="K644" s="287">
        <v>1</v>
      </c>
      <c r="AG644" s="430" t="str">
        <f>IF(AI644=1,SUM(AI$13:AI644),"")</f>
        <v/>
      </c>
      <c r="AH644" s="431" t="str">
        <f t="shared" si="23"/>
        <v/>
      </c>
      <c r="AI644" s="430" t="str">
        <f t="shared" si="24"/>
        <v/>
      </c>
    </row>
    <row r="645" spans="3:35" ht="20" customHeight="1">
      <c r="C645" s="83">
        <v>633</v>
      </c>
      <c r="D645" s="541"/>
      <c r="E645" s="541"/>
      <c r="F645" s="541"/>
      <c r="G645" s="542"/>
      <c r="H645" s="541"/>
      <c r="I645" s="541"/>
      <c r="K645" s="287">
        <v>1</v>
      </c>
      <c r="AG645" s="430" t="str">
        <f>IF(AI645=1,SUM(AI$13:AI645),"")</f>
        <v/>
      </c>
      <c r="AH645" s="431" t="str">
        <f t="shared" si="23"/>
        <v/>
      </c>
      <c r="AI645" s="430" t="str">
        <f t="shared" si="24"/>
        <v/>
      </c>
    </row>
    <row r="646" spans="3:35" ht="20" customHeight="1">
      <c r="C646" s="83">
        <v>634</v>
      </c>
      <c r="D646" s="541"/>
      <c r="E646" s="541"/>
      <c r="F646" s="541"/>
      <c r="G646" s="542"/>
      <c r="H646" s="541"/>
      <c r="I646" s="541"/>
      <c r="K646" s="287">
        <v>1</v>
      </c>
      <c r="AG646" s="430" t="str">
        <f>IF(AI646=1,SUM(AI$13:AI646),"")</f>
        <v/>
      </c>
      <c r="AH646" s="431" t="str">
        <f t="shared" si="23"/>
        <v/>
      </c>
      <c r="AI646" s="430" t="str">
        <f t="shared" si="24"/>
        <v/>
      </c>
    </row>
    <row r="647" spans="3:35" ht="20" customHeight="1">
      <c r="C647" s="83">
        <v>635</v>
      </c>
      <c r="D647" s="541"/>
      <c r="E647" s="541"/>
      <c r="F647" s="541"/>
      <c r="G647" s="542"/>
      <c r="H647" s="541"/>
      <c r="I647" s="541"/>
      <c r="K647" s="287">
        <v>1</v>
      </c>
      <c r="AG647" s="430" t="str">
        <f>IF(AI647=1,SUM(AI$13:AI647),"")</f>
        <v/>
      </c>
      <c r="AH647" s="431" t="str">
        <f t="shared" si="23"/>
        <v/>
      </c>
      <c r="AI647" s="430" t="str">
        <f t="shared" si="24"/>
        <v/>
      </c>
    </row>
    <row r="648" spans="3:35" ht="20" customHeight="1">
      <c r="C648" s="83">
        <v>636</v>
      </c>
      <c r="D648" s="541"/>
      <c r="E648" s="541"/>
      <c r="F648" s="541"/>
      <c r="G648" s="542"/>
      <c r="H648" s="541"/>
      <c r="I648" s="541"/>
      <c r="K648" s="287">
        <v>1</v>
      </c>
      <c r="AG648" s="430" t="str">
        <f>IF(AI648=1,SUM(AI$13:AI648),"")</f>
        <v/>
      </c>
      <c r="AH648" s="431" t="str">
        <f t="shared" si="23"/>
        <v/>
      </c>
      <c r="AI648" s="430" t="str">
        <f t="shared" si="24"/>
        <v/>
      </c>
    </row>
    <row r="649" spans="3:35" ht="20" customHeight="1">
      <c r="C649" s="83">
        <v>637</v>
      </c>
      <c r="D649" s="541"/>
      <c r="E649" s="541"/>
      <c r="F649" s="541"/>
      <c r="G649" s="542"/>
      <c r="H649" s="541"/>
      <c r="I649" s="541"/>
      <c r="K649" s="287">
        <v>1</v>
      </c>
      <c r="AG649" s="430" t="str">
        <f>IF(AI649=1,SUM(AI$13:AI649),"")</f>
        <v/>
      </c>
      <c r="AH649" s="431" t="str">
        <f t="shared" si="23"/>
        <v/>
      </c>
      <c r="AI649" s="430" t="str">
        <f t="shared" si="24"/>
        <v/>
      </c>
    </row>
    <row r="650" spans="3:35" ht="20" customHeight="1">
      <c r="C650" s="83">
        <v>638</v>
      </c>
      <c r="D650" s="541"/>
      <c r="E650" s="541"/>
      <c r="F650" s="541"/>
      <c r="G650" s="542"/>
      <c r="H650" s="541"/>
      <c r="I650" s="541"/>
      <c r="K650" s="287">
        <v>1</v>
      </c>
      <c r="AG650" s="430" t="str">
        <f>IF(AI650=1,SUM(AI$13:AI650),"")</f>
        <v/>
      </c>
      <c r="AH650" s="431" t="str">
        <f t="shared" si="23"/>
        <v/>
      </c>
      <c r="AI650" s="430" t="str">
        <f t="shared" si="24"/>
        <v/>
      </c>
    </row>
    <row r="651" spans="3:35" ht="20" customHeight="1">
      <c r="C651" s="83">
        <v>639</v>
      </c>
      <c r="D651" s="541"/>
      <c r="E651" s="541"/>
      <c r="F651" s="541"/>
      <c r="G651" s="542"/>
      <c r="H651" s="541"/>
      <c r="I651" s="541"/>
      <c r="K651" s="287">
        <v>1</v>
      </c>
      <c r="AG651" s="430" t="str">
        <f>IF(AI651=1,SUM(AI$13:AI651),"")</f>
        <v/>
      </c>
      <c r="AH651" s="431" t="str">
        <f t="shared" si="23"/>
        <v/>
      </c>
      <c r="AI651" s="430" t="str">
        <f t="shared" si="24"/>
        <v/>
      </c>
    </row>
    <row r="652" spans="3:35" ht="20" customHeight="1">
      <c r="C652" s="83">
        <v>640</v>
      </c>
      <c r="D652" s="541"/>
      <c r="E652" s="541"/>
      <c r="F652" s="541"/>
      <c r="G652" s="542"/>
      <c r="H652" s="541"/>
      <c r="I652" s="541"/>
      <c r="K652" s="287">
        <v>1</v>
      </c>
      <c r="AG652" s="430" t="str">
        <f>IF(AI652=1,SUM(AI$13:AI652),"")</f>
        <v/>
      </c>
      <c r="AH652" s="431" t="str">
        <f t="shared" si="23"/>
        <v/>
      </c>
      <c r="AI652" s="430" t="str">
        <f t="shared" si="24"/>
        <v/>
      </c>
    </row>
    <row r="653" spans="3:35" ht="20" customHeight="1">
      <c r="C653" s="83">
        <v>641</v>
      </c>
      <c r="D653" s="541"/>
      <c r="E653" s="541"/>
      <c r="F653" s="541"/>
      <c r="G653" s="542"/>
      <c r="H653" s="541"/>
      <c r="I653" s="541"/>
      <c r="K653" s="287">
        <v>1</v>
      </c>
      <c r="AG653" s="430" t="str">
        <f>IF(AI653=1,SUM(AI$13:AI653),"")</f>
        <v/>
      </c>
      <c r="AH653" s="431" t="str">
        <f t="shared" si="23"/>
        <v/>
      </c>
      <c r="AI653" s="430" t="str">
        <f t="shared" si="24"/>
        <v/>
      </c>
    </row>
    <row r="654" spans="3:35" ht="20" customHeight="1">
      <c r="C654" s="83">
        <v>642</v>
      </c>
      <c r="D654" s="541"/>
      <c r="E654" s="541"/>
      <c r="F654" s="541"/>
      <c r="G654" s="542"/>
      <c r="H654" s="541"/>
      <c r="I654" s="541"/>
      <c r="K654" s="287">
        <v>1</v>
      </c>
      <c r="AG654" s="430" t="str">
        <f>IF(AI654=1,SUM(AI$13:AI654),"")</f>
        <v/>
      </c>
      <c r="AH654" s="431" t="str">
        <f t="shared" ref="AH654:AH717" si="25">IF(I654="","",I654&amp;"; ")</f>
        <v/>
      </c>
      <c r="AI654" s="430" t="str">
        <f t="shared" ref="AI654:AI717" si="26">IF(AH654="","",1)</f>
        <v/>
      </c>
    </row>
    <row r="655" spans="3:35" ht="20" customHeight="1">
      <c r="C655" s="83">
        <v>643</v>
      </c>
      <c r="D655" s="541"/>
      <c r="E655" s="541"/>
      <c r="F655" s="541"/>
      <c r="G655" s="542"/>
      <c r="H655" s="541"/>
      <c r="I655" s="541"/>
      <c r="K655" s="287">
        <v>1</v>
      </c>
      <c r="AG655" s="430" t="str">
        <f>IF(AI655=1,SUM(AI$13:AI655),"")</f>
        <v/>
      </c>
      <c r="AH655" s="431" t="str">
        <f t="shared" si="25"/>
        <v/>
      </c>
      <c r="AI655" s="430" t="str">
        <f t="shared" si="26"/>
        <v/>
      </c>
    </row>
    <row r="656" spans="3:35" ht="20" customHeight="1">
      <c r="C656" s="83">
        <v>644</v>
      </c>
      <c r="D656" s="541"/>
      <c r="E656" s="541"/>
      <c r="F656" s="541"/>
      <c r="G656" s="542"/>
      <c r="H656" s="541"/>
      <c r="I656" s="541"/>
      <c r="K656" s="287">
        <v>1</v>
      </c>
      <c r="AG656" s="430" t="str">
        <f>IF(AI656=1,SUM(AI$13:AI656),"")</f>
        <v/>
      </c>
      <c r="AH656" s="431" t="str">
        <f t="shared" si="25"/>
        <v/>
      </c>
      <c r="AI656" s="430" t="str">
        <f t="shared" si="26"/>
        <v/>
      </c>
    </row>
    <row r="657" spans="3:35" ht="20" customHeight="1">
      <c r="C657" s="83">
        <v>645</v>
      </c>
      <c r="D657" s="541"/>
      <c r="E657" s="541"/>
      <c r="F657" s="541"/>
      <c r="G657" s="542"/>
      <c r="H657" s="541"/>
      <c r="I657" s="541"/>
      <c r="K657" s="287">
        <v>1</v>
      </c>
      <c r="AG657" s="430" t="str">
        <f>IF(AI657=1,SUM(AI$13:AI657),"")</f>
        <v/>
      </c>
      <c r="AH657" s="431" t="str">
        <f t="shared" si="25"/>
        <v/>
      </c>
      <c r="AI657" s="430" t="str">
        <f t="shared" si="26"/>
        <v/>
      </c>
    </row>
    <row r="658" spans="3:35" ht="20" customHeight="1">
      <c r="C658" s="83">
        <v>646</v>
      </c>
      <c r="D658" s="541"/>
      <c r="E658" s="541"/>
      <c r="F658" s="541"/>
      <c r="G658" s="542"/>
      <c r="H658" s="541"/>
      <c r="I658" s="541"/>
      <c r="K658" s="287">
        <v>1</v>
      </c>
      <c r="AG658" s="430" t="str">
        <f>IF(AI658=1,SUM(AI$13:AI658),"")</f>
        <v/>
      </c>
      <c r="AH658" s="431" t="str">
        <f t="shared" si="25"/>
        <v/>
      </c>
      <c r="AI658" s="430" t="str">
        <f t="shared" si="26"/>
        <v/>
      </c>
    </row>
    <row r="659" spans="3:35" ht="20" customHeight="1">
      <c r="C659" s="83">
        <v>647</v>
      </c>
      <c r="D659" s="541"/>
      <c r="E659" s="541"/>
      <c r="F659" s="541"/>
      <c r="G659" s="542"/>
      <c r="H659" s="541"/>
      <c r="I659" s="541"/>
      <c r="K659" s="287">
        <v>1</v>
      </c>
      <c r="AG659" s="430" t="str">
        <f>IF(AI659=1,SUM(AI$13:AI659),"")</f>
        <v/>
      </c>
      <c r="AH659" s="431" t="str">
        <f t="shared" si="25"/>
        <v/>
      </c>
      <c r="AI659" s="430" t="str">
        <f t="shared" si="26"/>
        <v/>
      </c>
    </row>
    <row r="660" spans="3:35" ht="20" customHeight="1">
      <c r="C660" s="83">
        <v>648</v>
      </c>
      <c r="D660" s="541"/>
      <c r="E660" s="541"/>
      <c r="F660" s="541"/>
      <c r="G660" s="542"/>
      <c r="H660" s="541"/>
      <c r="I660" s="541"/>
      <c r="K660" s="287">
        <v>1</v>
      </c>
      <c r="AG660" s="430" t="str">
        <f>IF(AI660=1,SUM(AI$13:AI660),"")</f>
        <v/>
      </c>
      <c r="AH660" s="431" t="str">
        <f t="shared" si="25"/>
        <v/>
      </c>
      <c r="AI660" s="430" t="str">
        <f t="shared" si="26"/>
        <v/>
      </c>
    </row>
    <row r="661" spans="3:35" ht="20" customHeight="1">
      <c r="C661" s="83">
        <v>649</v>
      </c>
      <c r="D661" s="541"/>
      <c r="E661" s="541"/>
      <c r="F661" s="541"/>
      <c r="G661" s="542"/>
      <c r="H661" s="541"/>
      <c r="I661" s="541"/>
      <c r="K661" s="287">
        <v>1</v>
      </c>
      <c r="AG661" s="430" t="str">
        <f>IF(AI661=1,SUM(AI$13:AI661),"")</f>
        <v/>
      </c>
      <c r="AH661" s="431" t="str">
        <f t="shared" si="25"/>
        <v/>
      </c>
      <c r="AI661" s="430" t="str">
        <f t="shared" si="26"/>
        <v/>
      </c>
    </row>
    <row r="662" spans="3:35" ht="20" customHeight="1">
      <c r="C662" s="83">
        <v>650</v>
      </c>
      <c r="D662" s="541"/>
      <c r="E662" s="541"/>
      <c r="F662" s="541"/>
      <c r="G662" s="542"/>
      <c r="H662" s="541"/>
      <c r="I662" s="541"/>
      <c r="K662" s="287">
        <v>1</v>
      </c>
      <c r="AG662" s="430" t="str">
        <f>IF(AI662=1,SUM(AI$13:AI662),"")</f>
        <v/>
      </c>
      <c r="AH662" s="431" t="str">
        <f t="shared" si="25"/>
        <v/>
      </c>
      <c r="AI662" s="430" t="str">
        <f t="shared" si="26"/>
        <v/>
      </c>
    </row>
    <row r="663" spans="3:35" ht="20" customHeight="1">
      <c r="C663" s="83">
        <v>651</v>
      </c>
      <c r="D663" s="541"/>
      <c r="E663" s="541"/>
      <c r="F663" s="541"/>
      <c r="G663" s="542"/>
      <c r="H663" s="541"/>
      <c r="I663" s="541"/>
      <c r="K663" s="287">
        <v>1</v>
      </c>
      <c r="AG663" s="430" t="str">
        <f>IF(AI663=1,SUM(AI$13:AI663),"")</f>
        <v/>
      </c>
      <c r="AH663" s="431" t="str">
        <f t="shared" si="25"/>
        <v/>
      </c>
      <c r="AI663" s="430" t="str">
        <f t="shared" si="26"/>
        <v/>
      </c>
    </row>
    <row r="664" spans="3:35" ht="20" customHeight="1">
      <c r="C664" s="83">
        <v>652</v>
      </c>
      <c r="D664" s="541"/>
      <c r="E664" s="541"/>
      <c r="F664" s="541"/>
      <c r="G664" s="542"/>
      <c r="H664" s="541"/>
      <c r="I664" s="541"/>
      <c r="K664" s="287">
        <v>1</v>
      </c>
      <c r="AG664" s="430" t="str">
        <f>IF(AI664=1,SUM(AI$13:AI664),"")</f>
        <v/>
      </c>
      <c r="AH664" s="431" t="str">
        <f t="shared" si="25"/>
        <v/>
      </c>
      <c r="AI664" s="430" t="str">
        <f t="shared" si="26"/>
        <v/>
      </c>
    </row>
    <row r="665" spans="3:35" ht="20" customHeight="1">
      <c r="C665" s="83">
        <v>653</v>
      </c>
      <c r="D665" s="541"/>
      <c r="E665" s="541"/>
      <c r="F665" s="541"/>
      <c r="G665" s="542"/>
      <c r="H665" s="541"/>
      <c r="I665" s="541"/>
      <c r="K665" s="287">
        <v>1</v>
      </c>
      <c r="AG665" s="430" t="str">
        <f>IF(AI665=1,SUM(AI$13:AI665),"")</f>
        <v/>
      </c>
      <c r="AH665" s="431" t="str">
        <f t="shared" si="25"/>
        <v/>
      </c>
      <c r="AI665" s="430" t="str">
        <f t="shared" si="26"/>
        <v/>
      </c>
    </row>
    <row r="666" spans="3:35" ht="20" customHeight="1">
      <c r="C666" s="83">
        <v>654</v>
      </c>
      <c r="D666" s="541"/>
      <c r="E666" s="541"/>
      <c r="F666" s="541"/>
      <c r="G666" s="542"/>
      <c r="H666" s="541"/>
      <c r="I666" s="541"/>
      <c r="K666" s="287">
        <v>1</v>
      </c>
      <c r="AG666" s="430" t="str">
        <f>IF(AI666=1,SUM(AI$13:AI666),"")</f>
        <v/>
      </c>
      <c r="AH666" s="431" t="str">
        <f t="shared" si="25"/>
        <v/>
      </c>
      <c r="AI666" s="430" t="str">
        <f t="shared" si="26"/>
        <v/>
      </c>
    </row>
    <row r="667" spans="3:35" ht="20" customHeight="1">
      <c r="C667" s="83">
        <v>655</v>
      </c>
      <c r="D667" s="541"/>
      <c r="E667" s="541"/>
      <c r="F667" s="541"/>
      <c r="G667" s="542"/>
      <c r="H667" s="541"/>
      <c r="I667" s="541"/>
      <c r="K667" s="287">
        <v>1</v>
      </c>
      <c r="AG667" s="430" t="str">
        <f>IF(AI667=1,SUM(AI$13:AI667),"")</f>
        <v/>
      </c>
      <c r="AH667" s="431" t="str">
        <f t="shared" si="25"/>
        <v/>
      </c>
      <c r="AI667" s="430" t="str">
        <f t="shared" si="26"/>
        <v/>
      </c>
    </row>
    <row r="668" spans="3:35" ht="20" customHeight="1">
      <c r="C668" s="83">
        <v>656</v>
      </c>
      <c r="D668" s="541"/>
      <c r="E668" s="541"/>
      <c r="F668" s="541"/>
      <c r="G668" s="542"/>
      <c r="H668" s="541"/>
      <c r="I668" s="541"/>
      <c r="K668" s="287">
        <v>1</v>
      </c>
      <c r="AG668" s="430" t="str">
        <f>IF(AI668=1,SUM(AI$13:AI668),"")</f>
        <v/>
      </c>
      <c r="AH668" s="431" t="str">
        <f t="shared" si="25"/>
        <v/>
      </c>
      <c r="AI668" s="430" t="str">
        <f t="shared" si="26"/>
        <v/>
      </c>
    </row>
    <row r="669" spans="3:35" ht="20" customHeight="1">
      <c r="C669" s="83">
        <v>657</v>
      </c>
      <c r="D669" s="541"/>
      <c r="E669" s="541"/>
      <c r="F669" s="541"/>
      <c r="G669" s="542"/>
      <c r="H669" s="541"/>
      <c r="I669" s="541"/>
      <c r="K669" s="287">
        <v>1</v>
      </c>
      <c r="AG669" s="430" t="str">
        <f>IF(AI669=1,SUM(AI$13:AI669),"")</f>
        <v/>
      </c>
      <c r="AH669" s="431" t="str">
        <f t="shared" si="25"/>
        <v/>
      </c>
      <c r="AI669" s="430" t="str">
        <f t="shared" si="26"/>
        <v/>
      </c>
    </row>
    <row r="670" spans="3:35" ht="20" customHeight="1">
      <c r="C670" s="83">
        <v>658</v>
      </c>
      <c r="D670" s="541"/>
      <c r="E670" s="541"/>
      <c r="F670" s="541"/>
      <c r="G670" s="542"/>
      <c r="H670" s="541"/>
      <c r="I670" s="541"/>
      <c r="K670" s="287">
        <v>1</v>
      </c>
      <c r="AG670" s="430" t="str">
        <f>IF(AI670=1,SUM(AI$13:AI670),"")</f>
        <v/>
      </c>
      <c r="AH670" s="431" t="str">
        <f t="shared" si="25"/>
        <v/>
      </c>
      <c r="AI670" s="430" t="str">
        <f t="shared" si="26"/>
        <v/>
      </c>
    </row>
    <row r="671" spans="3:35" ht="20" customHeight="1">
      <c r="C671" s="83">
        <v>659</v>
      </c>
      <c r="D671" s="541"/>
      <c r="E671" s="541"/>
      <c r="F671" s="541"/>
      <c r="G671" s="542"/>
      <c r="H671" s="541"/>
      <c r="I671" s="541"/>
      <c r="K671" s="287">
        <v>1</v>
      </c>
      <c r="AG671" s="430" t="str">
        <f>IF(AI671=1,SUM(AI$13:AI671),"")</f>
        <v/>
      </c>
      <c r="AH671" s="431" t="str">
        <f t="shared" si="25"/>
        <v/>
      </c>
      <c r="AI671" s="430" t="str">
        <f t="shared" si="26"/>
        <v/>
      </c>
    </row>
    <row r="672" spans="3:35" ht="20" customHeight="1">
      <c r="C672" s="83">
        <v>660</v>
      </c>
      <c r="D672" s="541"/>
      <c r="E672" s="541"/>
      <c r="F672" s="541"/>
      <c r="G672" s="542"/>
      <c r="H672" s="541"/>
      <c r="I672" s="541"/>
      <c r="K672" s="287">
        <v>1</v>
      </c>
      <c r="AG672" s="430" t="str">
        <f>IF(AI672=1,SUM(AI$13:AI672),"")</f>
        <v/>
      </c>
      <c r="AH672" s="431" t="str">
        <f t="shared" si="25"/>
        <v/>
      </c>
      <c r="AI672" s="430" t="str">
        <f t="shared" si="26"/>
        <v/>
      </c>
    </row>
    <row r="673" spans="3:35" ht="20" customHeight="1">
      <c r="C673" s="83">
        <v>661</v>
      </c>
      <c r="D673" s="541"/>
      <c r="E673" s="541"/>
      <c r="F673" s="541"/>
      <c r="G673" s="542"/>
      <c r="H673" s="541"/>
      <c r="I673" s="541"/>
      <c r="K673" s="287">
        <v>1</v>
      </c>
      <c r="AG673" s="430" t="str">
        <f>IF(AI673=1,SUM(AI$13:AI673),"")</f>
        <v/>
      </c>
      <c r="AH673" s="431" t="str">
        <f t="shared" si="25"/>
        <v/>
      </c>
      <c r="AI673" s="430" t="str">
        <f t="shared" si="26"/>
        <v/>
      </c>
    </row>
    <row r="674" spans="3:35" ht="20" customHeight="1">
      <c r="C674" s="83">
        <v>662</v>
      </c>
      <c r="D674" s="541"/>
      <c r="E674" s="541"/>
      <c r="F674" s="541"/>
      <c r="G674" s="542"/>
      <c r="H674" s="541"/>
      <c r="I674" s="541"/>
      <c r="K674" s="287">
        <v>1</v>
      </c>
      <c r="AG674" s="430" t="str">
        <f>IF(AI674=1,SUM(AI$13:AI674),"")</f>
        <v/>
      </c>
      <c r="AH674" s="431" t="str">
        <f t="shared" si="25"/>
        <v/>
      </c>
      <c r="AI674" s="430" t="str">
        <f t="shared" si="26"/>
        <v/>
      </c>
    </row>
    <row r="675" spans="3:35" ht="20" customHeight="1">
      <c r="C675" s="83">
        <v>663</v>
      </c>
      <c r="D675" s="541"/>
      <c r="E675" s="541"/>
      <c r="F675" s="541"/>
      <c r="G675" s="542"/>
      <c r="H675" s="541"/>
      <c r="I675" s="541"/>
      <c r="K675" s="287">
        <v>1</v>
      </c>
      <c r="AG675" s="430" t="str">
        <f>IF(AI675=1,SUM(AI$13:AI675),"")</f>
        <v/>
      </c>
      <c r="AH675" s="431" t="str">
        <f t="shared" si="25"/>
        <v/>
      </c>
      <c r="AI675" s="430" t="str">
        <f t="shared" si="26"/>
        <v/>
      </c>
    </row>
    <row r="676" spans="3:35" ht="20" customHeight="1">
      <c r="C676" s="83">
        <v>664</v>
      </c>
      <c r="D676" s="541"/>
      <c r="E676" s="541"/>
      <c r="F676" s="541"/>
      <c r="G676" s="542"/>
      <c r="H676" s="541"/>
      <c r="I676" s="541"/>
      <c r="K676" s="287">
        <v>1</v>
      </c>
      <c r="AG676" s="430" t="str">
        <f>IF(AI676=1,SUM(AI$13:AI676),"")</f>
        <v/>
      </c>
      <c r="AH676" s="431" t="str">
        <f t="shared" si="25"/>
        <v/>
      </c>
      <c r="AI676" s="430" t="str">
        <f t="shared" si="26"/>
        <v/>
      </c>
    </row>
    <row r="677" spans="3:35" ht="20" customHeight="1">
      <c r="C677" s="83">
        <v>665</v>
      </c>
      <c r="D677" s="541"/>
      <c r="E677" s="541"/>
      <c r="F677" s="541"/>
      <c r="G677" s="542"/>
      <c r="H677" s="541"/>
      <c r="I677" s="541"/>
      <c r="K677" s="287">
        <v>1</v>
      </c>
      <c r="AG677" s="430" t="str">
        <f>IF(AI677=1,SUM(AI$13:AI677),"")</f>
        <v/>
      </c>
      <c r="AH677" s="431" t="str">
        <f t="shared" si="25"/>
        <v/>
      </c>
      <c r="AI677" s="430" t="str">
        <f t="shared" si="26"/>
        <v/>
      </c>
    </row>
    <row r="678" spans="3:35" ht="20" customHeight="1">
      <c r="C678" s="83">
        <v>666</v>
      </c>
      <c r="D678" s="541"/>
      <c r="E678" s="541"/>
      <c r="F678" s="541"/>
      <c r="G678" s="542"/>
      <c r="H678" s="541"/>
      <c r="I678" s="541"/>
      <c r="K678" s="287">
        <v>1</v>
      </c>
      <c r="AG678" s="430" t="str">
        <f>IF(AI678=1,SUM(AI$13:AI678),"")</f>
        <v/>
      </c>
      <c r="AH678" s="431" t="str">
        <f t="shared" si="25"/>
        <v/>
      </c>
      <c r="AI678" s="430" t="str">
        <f t="shared" si="26"/>
        <v/>
      </c>
    </row>
    <row r="679" spans="3:35" ht="20" customHeight="1">
      <c r="C679" s="83">
        <v>667</v>
      </c>
      <c r="D679" s="541"/>
      <c r="E679" s="541"/>
      <c r="F679" s="541"/>
      <c r="G679" s="542"/>
      <c r="H679" s="541"/>
      <c r="I679" s="541"/>
      <c r="K679" s="287">
        <v>1</v>
      </c>
      <c r="AG679" s="430" t="str">
        <f>IF(AI679=1,SUM(AI$13:AI679),"")</f>
        <v/>
      </c>
      <c r="AH679" s="431" t="str">
        <f t="shared" si="25"/>
        <v/>
      </c>
      <c r="AI679" s="430" t="str">
        <f t="shared" si="26"/>
        <v/>
      </c>
    </row>
    <row r="680" spans="3:35" ht="20" customHeight="1">
      <c r="C680" s="83">
        <v>668</v>
      </c>
      <c r="D680" s="541"/>
      <c r="E680" s="541"/>
      <c r="F680" s="541"/>
      <c r="G680" s="542"/>
      <c r="H680" s="541"/>
      <c r="I680" s="541"/>
      <c r="K680" s="287">
        <v>1</v>
      </c>
      <c r="AG680" s="430" t="str">
        <f>IF(AI680=1,SUM(AI$13:AI680),"")</f>
        <v/>
      </c>
      <c r="AH680" s="431" t="str">
        <f t="shared" si="25"/>
        <v/>
      </c>
      <c r="AI680" s="430" t="str">
        <f t="shared" si="26"/>
        <v/>
      </c>
    </row>
    <row r="681" spans="3:35" ht="20" customHeight="1">
      <c r="C681" s="83">
        <v>669</v>
      </c>
      <c r="D681" s="541"/>
      <c r="E681" s="541"/>
      <c r="F681" s="541"/>
      <c r="G681" s="542"/>
      <c r="H681" s="541"/>
      <c r="I681" s="541"/>
      <c r="K681" s="287">
        <v>1</v>
      </c>
      <c r="AG681" s="430" t="str">
        <f>IF(AI681=1,SUM(AI$13:AI681),"")</f>
        <v/>
      </c>
      <c r="AH681" s="431" t="str">
        <f t="shared" si="25"/>
        <v/>
      </c>
      <c r="AI681" s="430" t="str">
        <f t="shared" si="26"/>
        <v/>
      </c>
    </row>
    <row r="682" spans="3:35" ht="20" customHeight="1">
      <c r="C682" s="83">
        <v>670</v>
      </c>
      <c r="D682" s="541"/>
      <c r="E682" s="541"/>
      <c r="F682" s="541"/>
      <c r="G682" s="542"/>
      <c r="H682" s="541"/>
      <c r="I682" s="541"/>
      <c r="K682" s="287">
        <v>1</v>
      </c>
      <c r="AG682" s="430" t="str">
        <f>IF(AI682=1,SUM(AI$13:AI682),"")</f>
        <v/>
      </c>
      <c r="AH682" s="431" t="str">
        <f t="shared" si="25"/>
        <v/>
      </c>
      <c r="AI682" s="430" t="str">
        <f t="shared" si="26"/>
        <v/>
      </c>
    </row>
    <row r="683" spans="3:35" ht="20" customHeight="1">
      <c r="C683" s="83">
        <v>671</v>
      </c>
      <c r="D683" s="541"/>
      <c r="E683" s="541"/>
      <c r="F683" s="541"/>
      <c r="G683" s="542"/>
      <c r="H683" s="541"/>
      <c r="I683" s="541"/>
      <c r="K683" s="287">
        <v>1</v>
      </c>
      <c r="AG683" s="430" t="str">
        <f>IF(AI683=1,SUM(AI$13:AI683),"")</f>
        <v/>
      </c>
      <c r="AH683" s="431" t="str">
        <f t="shared" si="25"/>
        <v/>
      </c>
      <c r="AI683" s="430" t="str">
        <f t="shared" si="26"/>
        <v/>
      </c>
    </row>
    <row r="684" spans="3:35" ht="20" customHeight="1">
      <c r="C684" s="83">
        <v>672</v>
      </c>
      <c r="D684" s="541"/>
      <c r="E684" s="541"/>
      <c r="F684" s="541"/>
      <c r="G684" s="542"/>
      <c r="H684" s="541"/>
      <c r="I684" s="541"/>
      <c r="K684" s="287">
        <v>1</v>
      </c>
      <c r="AG684" s="430" t="str">
        <f>IF(AI684=1,SUM(AI$13:AI684),"")</f>
        <v/>
      </c>
      <c r="AH684" s="431" t="str">
        <f t="shared" si="25"/>
        <v/>
      </c>
      <c r="AI684" s="430" t="str">
        <f t="shared" si="26"/>
        <v/>
      </c>
    </row>
    <row r="685" spans="3:35" ht="20" customHeight="1">
      <c r="C685" s="83">
        <v>673</v>
      </c>
      <c r="D685" s="541"/>
      <c r="E685" s="541"/>
      <c r="F685" s="541"/>
      <c r="G685" s="542"/>
      <c r="H685" s="541"/>
      <c r="I685" s="541"/>
      <c r="K685" s="287">
        <v>1</v>
      </c>
      <c r="AG685" s="430" t="str">
        <f>IF(AI685=1,SUM(AI$13:AI685),"")</f>
        <v/>
      </c>
      <c r="AH685" s="431" t="str">
        <f t="shared" si="25"/>
        <v/>
      </c>
      <c r="AI685" s="430" t="str">
        <f t="shared" si="26"/>
        <v/>
      </c>
    </row>
    <row r="686" spans="3:35" ht="20" customHeight="1">
      <c r="C686" s="83">
        <v>674</v>
      </c>
      <c r="D686" s="541"/>
      <c r="E686" s="541"/>
      <c r="F686" s="541"/>
      <c r="G686" s="542"/>
      <c r="H686" s="541"/>
      <c r="I686" s="541"/>
      <c r="K686" s="287">
        <v>1</v>
      </c>
      <c r="AG686" s="430" t="str">
        <f>IF(AI686=1,SUM(AI$13:AI686),"")</f>
        <v/>
      </c>
      <c r="AH686" s="431" t="str">
        <f t="shared" si="25"/>
        <v/>
      </c>
      <c r="AI686" s="430" t="str">
        <f t="shared" si="26"/>
        <v/>
      </c>
    </row>
    <row r="687" spans="3:35" ht="20" customHeight="1">
      <c r="C687" s="83">
        <v>675</v>
      </c>
      <c r="D687" s="541"/>
      <c r="E687" s="541"/>
      <c r="F687" s="541"/>
      <c r="G687" s="542"/>
      <c r="H687" s="541"/>
      <c r="I687" s="541"/>
      <c r="K687" s="287">
        <v>1</v>
      </c>
      <c r="AG687" s="430" t="str">
        <f>IF(AI687=1,SUM(AI$13:AI687),"")</f>
        <v/>
      </c>
      <c r="AH687" s="431" t="str">
        <f t="shared" si="25"/>
        <v/>
      </c>
      <c r="AI687" s="430" t="str">
        <f t="shared" si="26"/>
        <v/>
      </c>
    </row>
    <row r="688" spans="3:35" ht="20" customHeight="1">
      <c r="C688" s="83">
        <v>676</v>
      </c>
      <c r="D688" s="541"/>
      <c r="E688" s="541"/>
      <c r="F688" s="541"/>
      <c r="G688" s="542"/>
      <c r="H688" s="541"/>
      <c r="I688" s="541"/>
      <c r="K688" s="287">
        <v>1</v>
      </c>
      <c r="AG688" s="430" t="str">
        <f>IF(AI688=1,SUM(AI$13:AI688),"")</f>
        <v/>
      </c>
      <c r="AH688" s="431" t="str">
        <f t="shared" si="25"/>
        <v/>
      </c>
      <c r="AI688" s="430" t="str">
        <f t="shared" si="26"/>
        <v/>
      </c>
    </row>
    <row r="689" spans="3:35" ht="20" customHeight="1">
      <c r="C689" s="83">
        <v>677</v>
      </c>
      <c r="D689" s="541"/>
      <c r="E689" s="541"/>
      <c r="F689" s="541"/>
      <c r="G689" s="542"/>
      <c r="H689" s="541"/>
      <c r="I689" s="541"/>
      <c r="K689" s="287">
        <v>1</v>
      </c>
      <c r="AG689" s="430" t="str">
        <f>IF(AI689=1,SUM(AI$13:AI689),"")</f>
        <v/>
      </c>
      <c r="AH689" s="431" t="str">
        <f t="shared" si="25"/>
        <v/>
      </c>
      <c r="AI689" s="430" t="str">
        <f t="shared" si="26"/>
        <v/>
      </c>
    </row>
    <row r="690" spans="3:35" ht="20" customHeight="1">
      <c r="C690" s="83">
        <v>678</v>
      </c>
      <c r="D690" s="541"/>
      <c r="E690" s="541"/>
      <c r="F690" s="541"/>
      <c r="G690" s="542"/>
      <c r="H690" s="541"/>
      <c r="I690" s="541"/>
      <c r="K690" s="287">
        <v>1</v>
      </c>
      <c r="AG690" s="430" t="str">
        <f>IF(AI690=1,SUM(AI$13:AI690),"")</f>
        <v/>
      </c>
      <c r="AH690" s="431" t="str">
        <f t="shared" si="25"/>
        <v/>
      </c>
      <c r="AI690" s="430" t="str">
        <f t="shared" si="26"/>
        <v/>
      </c>
    </row>
    <row r="691" spans="3:35" ht="20" customHeight="1">
      <c r="C691" s="83">
        <v>679</v>
      </c>
      <c r="D691" s="541"/>
      <c r="E691" s="541"/>
      <c r="F691" s="541"/>
      <c r="G691" s="542"/>
      <c r="H691" s="541"/>
      <c r="I691" s="541"/>
      <c r="K691" s="287">
        <v>1</v>
      </c>
      <c r="AG691" s="430" t="str">
        <f>IF(AI691=1,SUM(AI$13:AI691),"")</f>
        <v/>
      </c>
      <c r="AH691" s="431" t="str">
        <f t="shared" si="25"/>
        <v/>
      </c>
      <c r="AI691" s="430" t="str">
        <f t="shared" si="26"/>
        <v/>
      </c>
    </row>
    <row r="692" spans="3:35" ht="20" customHeight="1">
      <c r="C692" s="83">
        <v>680</v>
      </c>
      <c r="D692" s="541"/>
      <c r="E692" s="541"/>
      <c r="F692" s="541"/>
      <c r="G692" s="542"/>
      <c r="H692" s="541"/>
      <c r="I692" s="541"/>
      <c r="K692" s="287">
        <v>1</v>
      </c>
      <c r="AG692" s="430" t="str">
        <f>IF(AI692=1,SUM(AI$13:AI692),"")</f>
        <v/>
      </c>
      <c r="AH692" s="431" t="str">
        <f t="shared" si="25"/>
        <v/>
      </c>
      <c r="AI692" s="430" t="str">
        <f t="shared" si="26"/>
        <v/>
      </c>
    </row>
    <row r="693" spans="3:35" ht="20" customHeight="1">
      <c r="C693" s="83">
        <v>681</v>
      </c>
      <c r="D693" s="541"/>
      <c r="E693" s="541"/>
      <c r="F693" s="541"/>
      <c r="G693" s="542"/>
      <c r="H693" s="541"/>
      <c r="I693" s="541"/>
      <c r="K693" s="287">
        <v>1</v>
      </c>
      <c r="AG693" s="430" t="str">
        <f>IF(AI693=1,SUM(AI$13:AI693),"")</f>
        <v/>
      </c>
      <c r="AH693" s="431" t="str">
        <f t="shared" si="25"/>
        <v/>
      </c>
      <c r="AI693" s="430" t="str">
        <f t="shared" si="26"/>
        <v/>
      </c>
    </row>
    <row r="694" spans="3:35" ht="20" customHeight="1">
      <c r="C694" s="83">
        <v>682</v>
      </c>
      <c r="D694" s="541"/>
      <c r="E694" s="541"/>
      <c r="F694" s="541"/>
      <c r="G694" s="542"/>
      <c r="H694" s="541"/>
      <c r="I694" s="541"/>
      <c r="K694" s="287">
        <v>1</v>
      </c>
      <c r="AG694" s="430" t="str">
        <f>IF(AI694=1,SUM(AI$13:AI694),"")</f>
        <v/>
      </c>
      <c r="AH694" s="431" t="str">
        <f t="shared" si="25"/>
        <v/>
      </c>
      <c r="AI694" s="430" t="str">
        <f t="shared" si="26"/>
        <v/>
      </c>
    </row>
    <row r="695" spans="3:35" ht="20" customHeight="1">
      <c r="C695" s="83">
        <v>683</v>
      </c>
      <c r="D695" s="541"/>
      <c r="E695" s="541"/>
      <c r="F695" s="541"/>
      <c r="G695" s="542"/>
      <c r="H695" s="541"/>
      <c r="I695" s="541"/>
      <c r="K695" s="287">
        <v>1</v>
      </c>
      <c r="AG695" s="430" t="str">
        <f>IF(AI695=1,SUM(AI$13:AI695),"")</f>
        <v/>
      </c>
      <c r="AH695" s="431" t="str">
        <f t="shared" si="25"/>
        <v/>
      </c>
      <c r="AI695" s="430" t="str">
        <f t="shared" si="26"/>
        <v/>
      </c>
    </row>
    <row r="696" spans="3:35" ht="20" customHeight="1">
      <c r="C696" s="83">
        <v>684</v>
      </c>
      <c r="D696" s="541"/>
      <c r="E696" s="541"/>
      <c r="F696" s="541"/>
      <c r="G696" s="542"/>
      <c r="H696" s="541"/>
      <c r="I696" s="541"/>
      <c r="K696" s="287">
        <v>1</v>
      </c>
      <c r="AG696" s="430" t="str">
        <f>IF(AI696=1,SUM(AI$13:AI696),"")</f>
        <v/>
      </c>
      <c r="AH696" s="431" t="str">
        <f t="shared" si="25"/>
        <v/>
      </c>
      <c r="AI696" s="430" t="str">
        <f t="shared" si="26"/>
        <v/>
      </c>
    </row>
    <row r="697" spans="3:35" ht="20" customHeight="1">
      <c r="C697" s="83">
        <v>685</v>
      </c>
      <c r="D697" s="541"/>
      <c r="E697" s="541"/>
      <c r="F697" s="541"/>
      <c r="G697" s="542"/>
      <c r="H697" s="541"/>
      <c r="I697" s="541"/>
      <c r="K697" s="287">
        <v>1</v>
      </c>
      <c r="AG697" s="430" t="str">
        <f>IF(AI697=1,SUM(AI$13:AI697),"")</f>
        <v/>
      </c>
      <c r="AH697" s="431" t="str">
        <f t="shared" si="25"/>
        <v/>
      </c>
      <c r="AI697" s="430" t="str">
        <f t="shared" si="26"/>
        <v/>
      </c>
    </row>
    <row r="698" spans="3:35" ht="20" customHeight="1">
      <c r="C698" s="83">
        <v>686</v>
      </c>
      <c r="D698" s="541"/>
      <c r="E698" s="541"/>
      <c r="F698" s="541"/>
      <c r="G698" s="542"/>
      <c r="H698" s="541"/>
      <c r="I698" s="541"/>
      <c r="K698" s="287">
        <v>1</v>
      </c>
      <c r="AG698" s="430" t="str">
        <f>IF(AI698=1,SUM(AI$13:AI698),"")</f>
        <v/>
      </c>
      <c r="AH698" s="431" t="str">
        <f t="shared" si="25"/>
        <v/>
      </c>
      <c r="AI698" s="430" t="str">
        <f t="shared" si="26"/>
        <v/>
      </c>
    </row>
    <row r="699" spans="3:35" ht="20" customHeight="1">
      <c r="C699" s="83">
        <v>687</v>
      </c>
      <c r="D699" s="541"/>
      <c r="E699" s="541"/>
      <c r="F699" s="541"/>
      <c r="G699" s="542"/>
      <c r="H699" s="541"/>
      <c r="I699" s="541"/>
      <c r="K699" s="287">
        <v>1</v>
      </c>
      <c r="AG699" s="430" t="str">
        <f>IF(AI699=1,SUM(AI$13:AI699),"")</f>
        <v/>
      </c>
      <c r="AH699" s="431" t="str">
        <f t="shared" si="25"/>
        <v/>
      </c>
      <c r="AI699" s="430" t="str">
        <f t="shared" si="26"/>
        <v/>
      </c>
    </row>
    <row r="700" spans="3:35" ht="20" customHeight="1">
      <c r="C700" s="83">
        <v>688</v>
      </c>
      <c r="D700" s="541"/>
      <c r="E700" s="541"/>
      <c r="F700" s="541"/>
      <c r="G700" s="542"/>
      <c r="H700" s="541"/>
      <c r="I700" s="541"/>
      <c r="K700" s="287">
        <v>1</v>
      </c>
      <c r="AG700" s="430" t="str">
        <f>IF(AI700=1,SUM(AI$13:AI700),"")</f>
        <v/>
      </c>
      <c r="AH700" s="431" t="str">
        <f t="shared" si="25"/>
        <v/>
      </c>
      <c r="AI700" s="430" t="str">
        <f t="shared" si="26"/>
        <v/>
      </c>
    </row>
    <row r="701" spans="3:35" ht="20" customHeight="1">
      <c r="C701" s="83">
        <v>689</v>
      </c>
      <c r="D701" s="541"/>
      <c r="E701" s="541"/>
      <c r="F701" s="541"/>
      <c r="G701" s="542"/>
      <c r="H701" s="541"/>
      <c r="I701" s="541"/>
      <c r="K701" s="287">
        <v>1</v>
      </c>
      <c r="AG701" s="430" t="str">
        <f>IF(AI701=1,SUM(AI$13:AI701),"")</f>
        <v/>
      </c>
      <c r="AH701" s="431" t="str">
        <f t="shared" si="25"/>
        <v/>
      </c>
      <c r="AI701" s="430" t="str">
        <f t="shared" si="26"/>
        <v/>
      </c>
    </row>
    <row r="702" spans="3:35" ht="20" customHeight="1">
      <c r="C702" s="83">
        <v>690</v>
      </c>
      <c r="D702" s="541"/>
      <c r="E702" s="541"/>
      <c r="F702" s="541"/>
      <c r="G702" s="542"/>
      <c r="H702" s="541"/>
      <c r="I702" s="541"/>
      <c r="K702" s="287">
        <v>1</v>
      </c>
      <c r="AG702" s="430" t="str">
        <f>IF(AI702=1,SUM(AI$13:AI702),"")</f>
        <v/>
      </c>
      <c r="AH702" s="431" t="str">
        <f t="shared" si="25"/>
        <v/>
      </c>
      <c r="AI702" s="430" t="str">
        <f t="shared" si="26"/>
        <v/>
      </c>
    </row>
    <row r="703" spans="3:35" ht="20" customHeight="1">
      <c r="C703" s="83">
        <v>691</v>
      </c>
      <c r="D703" s="541"/>
      <c r="E703" s="541"/>
      <c r="F703" s="541"/>
      <c r="G703" s="542"/>
      <c r="H703" s="541"/>
      <c r="I703" s="541"/>
      <c r="K703" s="287">
        <v>1</v>
      </c>
      <c r="AG703" s="430" t="str">
        <f>IF(AI703=1,SUM(AI$13:AI703),"")</f>
        <v/>
      </c>
      <c r="AH703" s="431" t="str">
        <f t="shared" si="25"/>
        <v/>
      </c>
      <c r="AI703" s="430" t="str">
        <f t="shared" si="26"/>
        <v/>
      </c>
    </row>
    <row r="704" spans="3:35" ht="20" customHeight="1">
      <c r="C704" s="83">
        <v>692</v>
      </c>
      <c r="D704" s="541"/>
      <c r="E704" s="541"/>
      <c r="F704" s="541"/>
      <c r="G704" s="542"/>
      <c r="H704" s="541"/>
      <c r="I704" s="541"/>
      <c r="K704" s="287">
        <v>1</v>
      </c>
      <c r="AG704" s="430" t="str">
        <f>IF(AI704=1,SUM(AI$13:AI704),"")</f>
        <v/>
      </c>
      <c r="AH704" s="431" t="str">
        <f t="shared" si="25"/>
        <v/>
      </c>
      <c r="AI704" s="430" t="str">
        <f t="shared" si="26"/>
        <v/>
      </c>
    </row>
    <row r="705" spans="3:35" ht="20" customHeight="1">
      <c r="C705" s="83">
        <v>693</v>
      </c>
      <c r="D705" s="541"/>
      <c r="E705" s="541"/>
      <c r="F705" s="541"/>
      <c r="G705" s="542"/>
      <c r="H705" s="541"/>
      <c r="I705" s="541"/>
      <c r="K705" s="287">
        <v>1</v>
      </c>
      <c r="AG705" s="430" t="str">
        <f>IF(AI705=1,SUM(AI$13:AI705),"")</f>
        <v/>
      </c>
      <c r="AH705" s="431" t="str">
        <f t="shared" si="25"/>
        <v/>
      </c>
      <c r="AI705" s="430" t="str">
        <f t="shared" si="26"/>
        <v/>
      </c>
    </row>
    <row r="706" spans="3:35" ht="20" customHeight="1">
      <c r="C706" s="83">
        <v>694</v>
      </c>
      <c r="D706" s="541"/>
      <c r="E706" s="541"/>
      <c r="F706" s="541"/>
      <c r="G706" s="542"/>
      <c r="H706" s="541"/>
      <c r="I706" s="541"/>
      <c r="K706" s="287">
        <v>1</v>
      </c>
      <c r="AG706" s="430" t="str">
        <f>IF(AI706=1,SUM(AI$13:AI706),"")</f>
        <v/>
      </c>
      <c r="AH706" s="431" t="str">
        <f t="shared" si="25"/>
        <v/>
      </c>
      <c r="AI706" s="430" t="str">
        <f t="shared" si="26"/>
        <v/>
      </c>
    </row>
    <row r="707" spans="3:35" ht="20" customHeight="1">
      <c r="C707" s="83">
        <v>695</v>
      </c>
      <c r="D707" s="541"/>
      <c r="E707" s="541"/>
      <c r="F707" s="541"/>
      <c r="G707" s="542"/>
      <c r="H707" s="541"/>
      <c r="I707" s="541"/>
      <c r="K707" s="287">
        <v>1</v>
      </c>
      <c r="AG707" s="430" t="str">
        <f>IF(AI707=1,SUM(AI$13:AI707),"")</f>
        <v/>
      </c>
      <c r="AH707" s="431" t="str">
        <f t="shared" si="25"/>
        <v/>
      </c>
      <c r="AI707" s="430" t="str">
        <f t="shared" si="26"/>
        <v/>
      </c>
    </row>
    <row r="708" spans="3:35" ht="20" customHeight="1">
      <c r="C708" s="83">
        <v>696</v>
      </c>
      <c r="D708" s="541"/>
      <c r="E708" s="541"/>
      <c r="F708" s="541"/>
      <c r="G708" s="542"/>
      <c r="H708" s="541"/>
      <c r="I708" s="541"/>
      <c r="K708" s="287">
        <v>1</v>
      </c>
      <c r="AG708" s="430" t="str">
        <f>IF(AI708=1,SUM(AI$13:AI708),"")</f>
        <v/>
      </c>
      <c r="AH708" s="431" t="str">
        <f t="shared" si="25"/>
        <v/>
      </c>
      <c r="AI708" s="430" t="str">
        <f t="shared" si="26"/>
        <v/>
      </c>
    </row>
    <row r="709" spans="3:35" ht="20" customHeight="1">
      <c r="C709" s="83">
        <v>697</v>
      </c>
      <c r="D709" s="541"/>
      <c r="E709" s="541"/>
      <c r="F709" s="541"/>
      <c r="G709" s="542"/>
      <c r="H709" s="541"/>
      <c r="I709" s="541"/>
      <c r="K709" s="287">
        <v>1</v>
      </c>
      <c r="AG709" s="430" t="str">
        <f>IF(AI709=1,SUM(AI$13:AI709),"")</f>
        <v/>
      </c>
      <c r="AH709" s="431" t="str">
        <f t="shared" si="25"/>
        <v/>
      </c>
      <c r="AI709" s="430" t="str">
        <f t="shared" si="26"/>
        <v/>
      </c>
    </row>
    <row r="710" spans="3:35" ht="20" customHeight="1">
      <c r="C710" s="83">
        <v>698</v>
      </c>
      <c r="D710" s="541"/>
      <c r="E710" s="541"/>
      <c r="F710" s="541"/>
      <c r="G710" s="542"/>
      <c r="H710" s="541"/>
      <c r="I710" s="541"/>
      <c r="K710" s="287">
        <v>1</v>
      </c>
      <c r="AG710" s="430" t="str">
        <f>IF(AI710=1,SUM(AI$13:AI710),"")</f>
        <v/>
      </c>
      <c r="AH710" s="431" t="str">
        <f t="shared" si="25"/>
        <v/>
      </c>
      <c r="AI710" s="430" t="str">
        <f t="shared" si="26"/>
        <v/>
      </c>
    </row>
    <row r="711" spans="3:35" ht="20" customHeight="1">
      <c r="C711" s="83">
        <v>699</v>
      </c>
      <c r="D711" s="541"/>
      <c r="E711" s="541"/>
      <c r="F711" s="541"/>
      <c r="G711" s="542"/>
      <c r="H711" s="541"/>
      <c r="I711" s="541"/>
      <c r="K711" s="287">
        <v>1</v>
      </c>
      <c r="AG711" s="430" t="str">
        <f>IF(AI711=1,SUM(AI$13:AI711),"")</f>
        <v/>
      </c>
      <c r="AH711" s="431" t="str">
        <f t="shared" si="25"/>
        <v/>
      </c>
      <c r="AI711" s="430" t="str">
        <f t="shared" si="26"/>
        <v/>
      </c>
    </row>
    <row r="712" spans="3:35" ht="20" customHeight="1">
      <c r="C712" s="83">
        <v>700</v>
      </c>
      <c r="D712" s="541"/>
      <c r="E712" s="541"/>
      <c r="F712" s="541"/>
      <c r="G712" s="542"/>
      <c r="H712" s="541"/>
      <c r="I712" s="541"/>
      <c r="K712" s="287">
        <v>1</v>
      </c>
      <c r="AG712" s="430" t="str">
        <f>IF(AI712=1,SUM(AI$13:AI712),"")</f>
        <v/>
      </c>
      <c r="AH712" s="431" t="str">
        <f t="shared" si="25"/>
        <v/>
      </c>
      <c r="AI712" s="430" t="str">
        <f t="shared" si="26"/>
        <v/>
      </c>
    </row>
    <row r="713" spans="3:35" ht="20" customHeight="1">
      <c r="C713" s="83">
        <v>701</v>
      </c>
      <c r="D713" s="541"/>
      <c r="E713" s="541"/>
      <c r="F713" s="541"/>
      <c r="G713" s="542"/>
      <c r="H713" s="541"/>
      <c r="I713" s="541"/>
      <c r="K713" s="287">
        <v>1</v>
      </c>
      <c r="AG713" s="430" t="str">
        <f>IF(AI713=1,SUM(AI$13:AI713),"")</f>
        <v/>
      </c>
      <c r="AH713" s="431" t="str">
        <f t="shared" si="25"/>
        <v/>
      </c>
      <c r="AI713" s="430" t="str">
        <f t="shared" si="26"/>
        <v/>
      </c>
    </row>
    <row r="714" spans="3:35" ht="20" customHeight="1">
      <c r="C714" s="83">
        <v>702</v>
      </c>
      <c r="D714" s="541"/>
      <c r="E714" s="541"/>
      <c r="F714" s="541"/>
      <c r="G714" s="542"/>
      <c r="H714" s="541"/>
      <c r="I714" s="541"/>
      <c r="K714" s="287">
        <v>1</v>
      </c>
      <c r="AG714" s="430" t="str">
        <f>IF(AI714=1,SUM(AI$13:AI714),"")</f>
        <v/>
      </c>
      <c r="AH714" s="431" t="str">
        <f t="shared" si="25"/>
        <v/>
      </c>
      <c r="AI714" s="430" t="str">
        <f t="shared" si="26"/>
        <v/>
      </c>
    </row>
    <row r="715" spans="3:35" ht="20" customHeight="1">
      <c r="C715" s="83">
        <v>703</v>
      </c>
      <c r="D715" s="541"/>
      <c r="E715" s="541"/>
      <c r="F715" s="541"/>
      <c r="G715" s="542"/>
      <c r="H715" s="541"/>
      <c r="I715" s="541"/>
      <c r="K715" s="287">
        <v>1</v>
      </c>
      <c r="AG715" s="430" t="str">
        <f>IF(AI715=1,SUM(AI$13:AI715),"")</f>
        <v/>
      </c>
      <c r="AH715" s="431" t="str">
        <f t="shared" si="25"/>
        <v/>
      </c>
      <c r="AI715" s="430" t="str">
        <f t="shared" si="26"/>
        <v/>
      </c>
    </row>
    <row r="716" spans="3:35" ht="20" customHeight="1">
      <c r="C716" s="83">
        <v>704</v>
      </c>
      <c r="D716" s="541"/>
      <c r="E716" s="541"/>
      <c r="F716" s="541"/>
      <c r="G716" s="542"/>
      <c r="H716" s="541"/>
      <c r="I716" s="541"/>
      <c r="K716" s="287">
        <v>1</v>
      </c>
      <c r="AG716" s="430" t="str">
        <f>IF(AI716=1,SUM(AI$13:AI716),"")</f>
        <v/>
      </c>
      <c r="AH716" s="431" t="str">
        <f t="shared" si="25"/>
        <v/>
      </c>
      <c r="AI716" s="430" t="str">
        <f t="shared" si="26"/>
        <v/>
      </c>
    </row>
    <row r="717" spans="3:35" ht="20" customHeight="1">
      <c r="C717" s="83">
        <v>705</v>
      </c>
      <c r="D717" s="541"/>
      <c r="E717" s="541"/>
      <c r="F717" s="541"/>
      <c r="G717" s="542"/>
      <c r="H717" s="541"/>
      <c r="I717" s="541"/>
      <c r="K717" s="287">
        <v>1</v>
      </c>
      <c r="AG717" s="430" t="str">
        <f>IF(AI717=1,SUM(AI$13:AI717),"")</f>
        <v/>
      </c>
      <c r="AH717" s="431" t="str">
        <f t="shared" si="25"/>
        <v/>
      </c>
      <c r="AI717" s="430" t="str">
        <f t="shared" si="26"/>
        <v/>
      </c>
    </row>
    <row r="718" spans="3:35" ht="20" customHeight="1">
      <c r="C718" s="83">
        <v>706</v>
      </c>
      <c r="D718" s="541"/>
      <c r="E718" s="541"/>
      <c r="F718" s="541"/>
      <c r="G718" s="542"/>
      <c r="H718" s="541"/>
      <c r="I718" s="541"/>
      <c r="K718" s="287">
        <v>1</v>
      </c>
      <c r="AG718" s="430" t="str">
        <f>IF(AI718=1,SUM(AI$13:AI718),"")</f>
        <v/>
      </c>
      <c r="AH718" s="431" t="str">
        <f t="shared" ref="AH718:AH781" si="27">IF(I718="","",I718&amp;"; ")</f>
        <v/>
      </c>
      <c r="AI718" s="430" t="str">
        <f t="shared" ref="AI718:AI781" si="28">IF(AH718="","",1)</f>
        <v/>
      </c>
    </row>
    <row r="719" spans="3:35" ht="20" customHeight="1">
      <c r="C719" s="83">
        <v>707</v>
      </c>
      <c r="D719" s="541"/>
      <c r="E719" s="541"/>
      <c r="F719" s="541"/>
      <c r="G719" s="542"/>
      <c r="H719" s="541"/>
      <c r="I719" s="541"/>
      <c r="K719" s="287">
        <v>1</v>
      </c>
      <c r="AG719" s="430" t="str">
        <f>IF(AI719=1,SUM(AI$13:AI719),"")</f>
        <v/>
      </c>
      <c r="AH719" s="431" t="str">
        <f t="shared" si="27"/>
        <v/>
      </c>
      <c r="AI719" s="430" t="str">
        <f t="shared" si="28"/>
        <v/>
      </c>
    </row>
    <row r="720" spans="3:35" ht="20" customHeight="1">
      <c r="C720" s="83">
        <v>708</v>
      </c>
      <c r="D720" s="541"/>
      <c r="E720" s="541"/>
      <c r="F720" s="541"/>
      <c r="G720" s="542"/>
      <c r="H720" s="541"/>
      <c r="I720" s="541"/>
      <c r="K720" s="287">
        <v>1</v>
      </c>
      <c r="AG720" s="430" t="str">
        <f>IF(AI720=1,SUM(AI$13:AI720),"")</f>
        <v/>
      </c>
      <c r="AH720" s="431" t="str">
        <f t="shared" si="27"/>
        <v/>
      </c>
      <c r="AI720" s="430" t="str">
        <f t="shared" si="28"/>
        <v/>
      </c>
    </row>
    <row r="721" spans="3:35" ht="20" customHeight="1">
      <c r="C721" s="83">
        <v>709</v>
      </c>
      <c r="D721" s="541"/>
      <c r="E721" s="541"/>
      <c r="F721" s="541"/>
      <c r="G721" s="542"/>
      <c r="H721" s="541"/>
      <c r="I721" s="541"/>
      <c r="K721" s="287">
        <v>1</v>
      </c>
      <c r="AG721" s="430" t="str">
        <f>IF(AI721=1,SUM(AI$13:AI721),"")</f>
        <v/>
      </c>
      <c r="AH721" s="431" t="str">
        <f t="shared" si="27"/>
        <v/>
      </c>
      <c r="AI721" s="430" t="str">
        <f t="shared" si="28"/>
        <v/>
      </c>
    </row>
    <row r="722" spans="3:35" ht="20" customHeight="1">
      <c r="C722" s="83">
        <v>710</v>
      </c>
      <c r="D722" s="541"/>
      <c r="E722" s="541"/>
      <c r="F722" s="541"/>
      <c r="G722" s="542"/>
      <c r="H722" s="541"/>
      <c r="I722" s="541"/>
      <c r="K722" s="287">
        <v>1</v>
      </c>
      <c r="AG722" s="430" t="str">
        <f>IF(AI722=1,SUM(AI$13:AI722),"")</f>
        <v/>
      </c>
      <c r="AH722" s="431" t="str">
        <f t="shared" si="27"/>
        <v/>
      </c>
      <c r="AI722" s="430" t="str">
        <f t="shared" si="28"/>
        <v/>
      </c>
    </row>
    <row r="723" spans="3:35" ht="20" customHeight="1">
      <c r="C723" s="83">
        <v>711</v>
      </c>
      <c r="D723" s="541"/>
      <c r="E723" s="541"/>
      <c r="F723" s="541"/>
      <c r="G723" s="542"/>
      <c r="H723" s="541"/>
      <c r="I723" s="541"/>
      <c r="K723" s="287">
        <v>1</v>
      </c>
      <c r="AG723" s="430" t="str">
        <f>IF(AI723=1,SUM(AI$13:AI723),"")</f>
        <v/>
      </c>
      <c r="AH723" s="431" t="str">
        <f t="shared" si="27"/>
        <v/>
      </c>
      <c r="AI723" s="430" t="str">
        <f t="shared" si="28"/>
        <v/>
      </c>
    </row>
    <row r="724" spans="3:35" ht="20" customHeight="1">
      <c r="C724" s="83">
        <v>712</v>
      </c>
      <c r="D724" s="541"/>
      <c r="E724" s="541"/>
      <c r="F724" s="541"/>
      <c r="G724" s="542"/>
      <c r="H724" s="541"/>
      <c r="I724" s="541"/>
      <c r="K724" s="287">
        <v>1</v>
      </c>
      <c r="AG724" s="430" t="str">
        <f>IF(AI724=1,SUM(AI$13:AI724),"")</f>
        <v/>
      </c>
      <c r="AH724" s="431" t="str">
        <f t="shared" si="27"/>
        <v/>
      </c>
      <c r="AI724" s="430" t="str">
        <f t="shared" si="28"/>
        <v/>
      </c>
    </row>
    <row r="725" spans="3:35" ht="20" customHeight="1">
      <c r="C725" s="83">
        <v>713</v>
      </c>
      <c r="D725" s="541"/>
      <c r="E725" s="541"/>
      <c r="F725" s="541"/>
      <c r="G725" s="542"/>
      <c r="H725" s="541"/>
      <c r="I725" s="541"/>
      <c r="K725" s="287">
        <v>1</v>
      </c>
      <c r="AG725" s="430" t="str">
        <f>IF(AI725=1,SUM(AI$13:AI725),"")</f>
        <v/>
      </c>
      <c r="AH725" s="431" t="str">
        <f t="shared" si="27"/>
        <v/>
      </c>
      <c r="AI725" s="430" t="str">
        <f t="shared" si="28"/>
        <v/>
      </c>
    </row>
    <row r="726" spans="3:35" ht="20" customHeight="1">
      <c r="C726" s="83">
        <v>714</v>
      </c>
      <c r="D726" s="541"/>
      <c r="E726" s="541"/>
      <c r="F726" s="541"/>
      <c r="G726" s="542"/>
      <c r="H726" s="541"/>
      <c r="I726" s="541"/>
      <c r="K726" s="287">
        <v>1</v>
      </c>
      <c r="AG726" s="430" t="str">
        <f>IF(AI726=1,SUM(AI$13:AI726),"")</f>
        <v/>
      </c>
      <c r="AH726" s="431" t="str">
        <f t="shared" si="27"/>
        <v/>
      </c>
      <c r="AI726" s="430" t="str">
        <f t="shared" si="28"/>
        <v/>
      </c>
    </row>
    <row r="727" spans="3:35" ht="20" customHeight="1">
      <c r="C727" s="83">
        <v>715</v>
      </c>
      <c r="D727" s="541"/>
      <c r="E727" s="541"/>
      <c r="F727" s="541"/>
      <c r="G727" s="542"/>
      <c r="H727" s="541"/>
      <c r="I727" s="541"/>
      <c r="K727" s="287">
        <v>1</v>
      </c>
      <c r="AG727" s="430" t="str">
        <f>IF(AI727=1,SUM(AI$13:AI727),"")</f>
        <v/>
      </c>
      <c r="AH727" s="431" t="str">
        <f t="shared" si="27"/>
        <v/>
      </c>
      <c r="AI727" s="430" t="str">
        <f t="shared" si="28"/>
        <v/>
      </c>
    </row>
    <row r="728" spans="3:35" ht="20" customHeight="1">
      <c r="C728" s="83">
        <v>716</v>
      </c>
      <c r="D728" s="541"/>
      <c r="E728" s="541"/>
      <c r="F728" s="541"/>
      <c r="G728" s="542"/>
      <c r="H728" s="541"/>
      <c r="I728" s="541"/>
      <c r="K728" s="287">
        <v>1</v>
      </c>
      <c r="AG728" s="430" t="str">
        <f>IF(AI728=1,SUM(AI$13:AI728),"")</f>
        <v/>
      </c>
      <c r="AH728" s="431" t="str">
        <f t="shared" si="27"/>
        <v/>
      </c>
      <c r="AI728" s="430" t="str">
        <f t="shared" si="28"/>
        <v/>
      </c>
    </row>
    <row r="729" spans="3:35" ht="20" customHeight="1">
      <c r="C729" s="83">
        <v>717</v>
      </c>
      <c r="D729" s="541"/>
      <c r="E729" s="541"/>
      <c r="F729" s="541"/>
      <c r="G729" s="542"/>
      <c r="H729" s="541"/>
      <c r="I729" s="541"/>
      <c r="K729" s="287">
        <v>1</v>
      </c>
      <c r="AG729" s="430" t="str">
        <f>IF(AI729=1,SUM(AI$13:AI729),"")</f>
        <v/>
      </c>
      <c r="AH729" s="431" t="str">
        <f t="shared" si="27"/>
        <v/>
      </c>
      <c r="AI729" s="430" t="str">
        <f t="shared" si="28"/>
        <v/>
      </c>
    </row>
    <row r="730" spans="3:35" ht="20" customHeight="1">
      <c r="C730" s="83">
        <v>718</v>
      </c>
      <c r="D730" s="541"/>
      <c r="E730" s="541"/>
      <c r="F730" s="541"/>
      <c r="G730" s="542"/>
      <c r="H730" s="541"/>
      <c r="I730" s="541"/>
      <c r="K730" s="287">
        <v>1</v>
      </c>
      <c r="AG730" s="430" t="str">
        <f>IF(AI730=1,SUM(AI$13:AI730),"")</f>
        <v/>
      </c>
      <c r="AH730" s="431" t="str">
        <f t="shared" si="27"/>
        <v/>
      </c>
      <c r="AI730" s="430" t="str">
        <f t="shared" si="28"/>
        <v/>
      </c>
    </row>
    <row r="731" spans="3:35" ht="20" customHeight="1">
      <c r="C731" s="83">
        <v>719</v>
      </c>
      <c r="D731" s="541"/>
      <c r="E731" s="541"/>
      <c r="F731" s="541"/>
      <c r="G731" s="542"/>
      <c r="H731" s="541"/>
      <c r="I731" s="541"/>
      <c r="K731" s="287">
        <v>1</v>
      </c>
      <c r="AG731" s="430" t="str">
        <f>IF(AI731=1,SUM(AI$13:AI731),"")</f>
        <v/>
      </c>
      <c r="AH731" s="431" t="str">
        <f t="shared" si="27"/>
        <v/>
      </c>
      <c r="AI731" s="430" t="str">
        <f t="shared" si="28"/>
        <v/>
      </c>
    </row>
    <row r="732" spans="3:35" ht="20" customHeight="1">
      <c r="C732" s="83">
        <v>720</v>
      </c>
      <c r="D732" s="541"/>
      <c r="E732" s="541"/>
      <c r="F732" s="541"/>
      <c r="G732" s="542"/>
      <c r="H732" s="541"/>
      <c r="I732" s="541"/>
      <c r="K732" s="287">
        <v>1</v>
      </c>
      <c r="AG732" s="430" t="str">
        <f>IF(AI732=1,SUM(AI$13:AI732),"")</f>
        <v/>
      </c>
      <c r="AH732" s="431" t="str">
        <f t="shared" si="27"/>
        <v/>
      </c>
      <c r="AI732" s="430" t="str">
        <f t="shared" si="28"/>
        <v/>
      </c>
    </row>
    <row r="733" spans="3:35" ht="20" customHeight="1">
      <c r="C733" s="83">
        <v>721</v>
      </c>
      <c r="D733" s="541"/>
      <c r="E733" s="541"/>
      <c r="F733" s="541"/>
      <c r="G733" s="542"/>
      <c r="H733" s="541"/>
      <c r="I733" s="541"/>
      <c r="K733" s="287">
        <v>1</v>
      </c>
      <c r="AG733" s="430" t="str">
        <f>IF(AI733=1,SUM(AI$13:AI733),"")</f>
        <v/>
      </c>
      <c r="AH733" s="431" t="str">
        <f t="shared" si="27"/>
        <v/>
      </c>
      <c r="AI733" s="430" t="str">
        <f t="shared" si="28"/>
        <v/>
      </c>
    </row>
    <row r="734" spans="3:35" ht="20" customHeight="1">
      <c r="C734" s="83">
        <v>722</v>
      </c>
      <c r="D734" s="541"/>
      <c r="E734" s="541"/>
      <c r="F734" s="541"/>
      <c r="G734" s="542"/>
      <c r="H734" s="541"/>
      <c r="I734" s="541"/>
      <c r="K734" s="287">
        <v>1</v>
      </c>
      <c r="AG734" s="430" t="str">
        <f>IF(AI734=1,SUM(AI$13:AI734),"")</f>
        <v/>
      </c>
      <c r="AH734" s="431" t="str">
        <f t="shared" si="27"/>
        <v/>
      </c>
      <c r="AI734" s="430" t="str">
        <f t="shared" si="28"/>
        <v/>
      </c>
    </row>
    <row r="735" spans="3:35" ht="20" customHeight="1">
      <c r="C735" s="83">
        <v>723</v>
      </c>
      <c r="D735" s="541"/>
      <c r="E735" s="541"/>
      <c r="F735" s="541"/>
      <c r="G735" s="542"/>
      <c r="H735" s="541"/>
      <c r="I735" s="541"/>
      <c r="K735" s="287">
        <v>1</v>
      </c>
      <c r="AG735" s="430" t="str">
        <f>IF(AI735=1,SUM(AI$13:AI735),"")</f>
        <v/>
      </c>
      <c r="AH735" s="431" t="str">
        <f t="shared" si="27"/>
        <v/>
      </c>
      <c r="AI735" s="430" t="str">
        <f t="shared" si="28"/>
        <v/>
      </c>
    </row>
    <row r="736" spans="3:35" ht="20" customHeight="1">
      <c r="C736" s="83">
        <v>724</v>
      </c>
      <c r="D736" s="541"/>
      <c r="E736" s="541"/>
      <c r="F736" s="541"/>
      <c r="G736" s="542"/>
      <c r="H736" s="541"/>
      <c r="I736" s="541"/>
      <c r="K736" s="287">
        <v>1</v>
      </c>
      <c r="AG736" s="430" t="str">
        <f>IF(AI736=1,SUM(AI$13:AI736),"")</f>
        <v/>
      </c>
      <c r="AH736" s="431" t="str">
        <f t="shared" si="27"/>
        <v/>
      </c>
      <c r="AI736" s="430" t="str">
        <f t="shared" si="28"/>
        <v/>
      </c>
    </row>
    <row r="737" spans="3:35" ht="20" customHeight="1">
      <c r="C737" s="83">
        <v>725</v>
      </c>
      <c r="D737" s="541"/>
      <c r="E737" s="541"/>
      <c r="F737" s="541"/>
      <c r="G737" s="542"/>
      <c r="H737" s="541"/>
      <c r="I737" s="541"/>
      <c r="K737" s="287">
        <v>1</v>
      </c>
      <c r="AG737" s="430" t="str">
        <f>IF(AI737=1,SUM(AI$13:AI737),"")</f>
        <v/>
      </c>
      <c r="AH737" s="431" t="str">
        <f t="shared" si="27"/>
        <v/>
      </c>
      <c r="AI737" s="430" t="str">
        <f t="shared" si="28"/>
        <v/>
      </c>
    </row>
    <row r="738" spans="3:35" ht="20" customHeight="1">
      <c r="C738" s="83">
        <v>726</v>
      </c>
      <c r="D738" s="541"/>
      <c r="E738" s="541"/>
      <c r="F738" s="541"/>
      <c r="G738" s="542"/>
      <c r="H738" s="541"/>
      <c r="I738" s="541"/>
      <c r="K738" s="287">
        <v>1</v>
      </c>
      <c r="AG738" s="430" t="str">
        <f>IF(AI738=1,SUM(AI$13:AI738),"")</f>
        <v/>
      </c>
      <c r="AH738" s="431" t="str">
        <f t="shared" si="27"/>
        <v/>
      </c>
      <c r="AI738" s="430" t="str">
        <f t="shared" si="28"/>
        <v/>
      </c>
    </row>
    <row r="739" spans="3:35" ht="20" customHeight="1">
      <c r="C739" s="83">
        <v>727</v>
      </c>
      <c r="D739" s="541"/>
      <c r="E739" s="541"/>
      <c r="F739" s="541"/>
      <c r="G739" s="542"/>
      <c r="H739" s="541"/>
      <c r="I739" s="541"/>
      <c r="K739" s="287">
        <v>1</v>
      </c>
      <c r="AG739" s="430" t="str">
        <f>IF(AI739=1,SUM(AI$13:AI739),"")</f>
        <v/>
      </c>
      <c r="AH739" s="431" t="str">
        <f t="shared" si="27"/>
        <v/>
      </c>
      <c r="AI739" s="430" t="str">
        <f t="shared" si="28"/>
        <v/>
      </c>
    </row>
    <row r="740" spans="3:35" ht="20" customHeight="1">
      <c r="C740" s="83">
        <v>728</v>
      </c>
      <c r="D740" s="541"/>
      <c r="E740" s="541"/>
      <c r="F740" s="541"/>
      <c r="G740" s="542"/>
      <c r="H740" s="541"/>
      <c r="I740" s="541"/>
      <c r="K740" s="287">
        <v>1</v>
      </c>
      <c r="AG740" s="430" t="str">
        <f>IF(AI740=1,SUM(AI$13:AI740),"")</f>
        <v/>
      </c>
      <c r="AH740" s="431" t="str">
        <f t="shared" si="27"/>
        <v/>
      </c>
      <c r="AI740" s="430" t="str">
        <f t="shared" si="28"/>
        <v/>
      </c>
    </row>
    <row r="741" spans="3:35" ht="20" customHeight="1">
      <c r="C741" s="83">
        <v>729</v>
      </c>
      <c r="D741" s="541"/>
      <c r="E741" s="541"/>
      <c r="F741" s="541"/>
      <c r="G741" s="542"/>
      <c r="H741" s="541"/>
      <c r="I741" s="541"/>
      <c r="K741" s="287">
        <v>1</v>
      </c>
      <c r="AG741" s="430" t="str">
        <f>IF(AI741=1,SUM(AI$13:AI741),"")</f>
        <v/>
      </c>
      <c r="AH741" s="431" t="str">
        <f t="shared" si="27"/>
        <v/>
      </c>
      <c r="AI741" s="430" t="str">
        <f t="shared" si="28"/>
        <v/>
      </c>
    </row>
    <row r="742" spans="3:35" ht="20" customHeight="1">
      <c r="C742" s="83">
        <v>730</v>
      </c>
      <c r="D742" s="541"/>
      <c r="E742" s="541"/>
      <c r="F742" s="541"/>
      <c r="G742" s="542"/>
      <c r="H742" s="541"/>
      <c r="I742" s="541"/>
      <c r="K742" s="287">
        <v>1</v>
      </c>
      <c r="AG742" s="430" t="str">
        <f>IF(AI742=1,SUM(AI$13:AI742),"")</f>
        <v/>
      </c>
      <c r="AH742" s="431" t="str">
        <f t="shared" si="27"/>
        <v/>
      </c>
      <c r="AI742" s="430" t="str">
        <f t="shared" si="28"/>
        <v/>
      </c>
    </row>
    <row r="743" spans="3:35" ht="20" customHeight="1">
      <c r="C743" s="83">
        <v>731</v>
      </c>
      <c r="D743" s="541"/>
      <c r="E743" s="541"/>
      <c r="F743" s="541"/>
      <c r="G743" s="542"/>
      <c r="H743" s="541"/>
      <c r="I743" s="541"/>
      <c r="K743" s="287">
        <v>1</v>
      </c>
      <c r="AG743" s="430" t="str">
        <f>IF(AI743=1,SUM(AI$13:AI743),"")</f>
        <v/>
      </c>
      <c r="AH743" s="431" t="str">
        <f t="shared" si="27"/>
        <v/>
      </c>
      <c r="AI743" s="430" t="str">
        <f t="shared" si="28"/>
        <v/>
      </c>
    </row>
    <row r="744" spans="3:35" ht="20" customHeight="1">
      <c r="C744" s="83">
        <v>732</v>
      </c>
      <c r="D744" s="541"/>
      <c r="E744" s="541"/>
      <c r="F744" s="541"/>
      <c r="G744" s="542"/>
      <c r="H744" s="541"/>
      <c r="I744" s="541"/>
      <c r="K744" s="287">
        <v>1</v>
      </c>
      <c r="AG744" s="430" t="str">
        <f>IF(AI744=1,SUM(AI$13:AI744),"")</f>
        <v/>
      </c>
      <c r="AH744" s="431" t="str">
        <f t="shared" si="27"/>
        <v/>
      </c>
      <c r="AI744" s="430" t="str">
        <f t="shared" si="28"/>
        <v/>
      </c>
    </row>
    <row r="745" spans="3:35" ht="20" customHeight="1">
      <c r="C745" s="83">
        <v>733</v>
      </c>
      <c r="D745" s="541"/>
      <c r="E745" s="541"/>
      <c r="F745" s="541"/>
      <c r="G745" s="542"/>
      <c r="H745" s="541"/>
      <c r="I745" s="541"/>
      <c r="K745" s="287">
        <v>1</v>
      </c>
      <c r="AG745" s="430" t="str">
        <f>IF(AI745=1,SUM(AI$13:AI745),"")</f>
        <v/>
      </c>
      <c r="AH745" s="431" t="str">
        <f t="shared" si="27"/>
        <v/>
      </c>
      <c r="AI745" s="430" t="str">
        <f t="shared" si="28"/>
        <v/>
      </c>
    </row>
    <row r="746" spans="3:35" ht="20" customHeight="1">
      <c r="C746" s="83">
        <v>734</v>
      </c>
      <c r="D746" s="541"/>
      <c r="E746" s="541"/>
      <c r="F746" s="541"/>
      <c r="G746" s="542"/>
      <c r="H746" s="541"/>
      <c r="I746" s="541"/>
      <c r="K746" s="287">
        <v>1</v>
      </c>
      <c r="AG746" s="430" t="str">
        <f>IF(AI746=1,SUM(AI$13:AI746),"")</f>
        <v/>
      </c>
      <c r="AH746" s="431" t="str">
        <f t="shared" si="27"/>
        <v/>
      </c>
      <c r="AI746" s="430" t="str">
        <f t="shared" si="28"/>
        <v/>
      </c>
    </row>
    <row r="747" spans="3:35" ht="20" customHeight="1">
      <c r="C747" s="83">
        <v>735</v>
      </c>
      <c r="D747" s="541"/>
      <c r="E747" s="541"/>
      <c r="F747" s="541"/>
      <c r="G747" s="542"/>
      <c r="H747" s="541"/>
      <c r="I747" s="541"/>
      <c r="K747" s="287">
        <v>1</v>
      </c>
      <c r="AG747" s="430" t="str">
        <f>IF(AI747=1,SUM(AI$13:AI747),"")</f>
        <v/>
      </c>
      <c r="AH747" s="431" t="str">
        <f t="shared" si="27"/>
        <v/>
      </c>
      <c r="AI747" s="430" t="str">
        <f t="shared" si="28"/>
        <v/>
      </c>
    </row>
    <row r="748" spans="3:35" ht="20" customHeight="1">
      <c r="C748" s="83">
        <v>736</v>
      </c>
      <c r="D748" s="541"/>
      <c r="E748" s="541"/>
      <c r="F748" s="541"/>
      <c r="G748" s="542"/>
      <c r="H748" s="541"/>
      <c r="I748" s="541"/>
      <c r="K748" s="287">
        <v>1</v>
      </c>
      <c r="AG748" s="430" t="str">
        <f>IF(AI748=1,SUM(AI$13:AI748),"")</f>
        <v/>
      </c>
      <c r="AH748" s="431" t="str">
        <f t="shared" si="27"/>
        <v/>
      </c>
      <c r="AI748" s="430" t="str">
        <f t="shared" si="28"/>
        <v/>
      </c>
    </row>
    <row r="749" spans="3:35" ht="20" customHeight="1">
      <c r="C749" s="83">
        <v>737</v>
      </c>
      <c r="D749" s="541"/>
      <c r="E749" s="541"/>
      <c r="F749" s="541"/>
      <c r="G749" s="542"/>
      <c r="H749" s="541"/>
      <c r="I749" s="541"/>
      <c r="K749" s="287">
        <v>1</v>
      </c>
      <c r="AG749" s="430" t="str">
        <f>IF(AI749=1,SUM(AI$13:AI749),"")</f>
        <v/>
      </c>
      <c r="AH749" s="431" t="str">
        <f t="shared" si="27"/>
        <v/>
      </c>
      <c r="AI749" s="430" t="str">
        <f t="shared" si="28"/>
        <v/>
      </c>
    </row>
    <row r="750" spans="3:35" ht="20" customHeight="1">
      <c r="C750" s="83">
        <v>738</v>
      </c>
      <c r="D750" s="541"/>
      <c r="E750" s="541"/>
      <c r="F750" s="541"/>
      <c r="G750" s="542"/>
      <c r="H750" s="541"/>
      <c r="I750" s="541"/>
      <c r="K750" s="287">
        <v>1</v>
      </c>
      <c r="AG750" s="430" t="str">
        <f>IF(AI750=1,SUM(AI$13:AI750),"")</f>
        <v/>
      </c>
      <c r="AH750" s="431" t="str">
        <f t="shared" si="27"/>
        <v/>
      </c>
      <c r="AI750" s="430" t="str">
        <f t="shared" si="28"/>
        <v/>
      </c>
    </row>
    <row r="751" spans="3:35" ht="20" customHeight="1">
      <c r="C751" s="83">
        <v>739</v>
      </c>
      <c r="D751" s="541"/>
      <c r="E751" s="541"/>
      <c r="F751" s="541"/>
      <c r="G751" s="542"/>
      <c r="H751" s="541"/>
      <c r="I751" s="541"/>
      <c r="K751" s="287">
        <v>1</v>
      </c>
      <c r="AG751" s="430" t="str">
        <f>IF(AI751=1,SUM(AI$13:AI751),"")</f>
        <v/>
      </c>
      <c r="AH751" s="431" t="str">
        <f t="shared" si="27"/>
        <v/>
      </c>
      <c r="AI751" s="430" t="str">
        <f t="shared" si="28"/>
        <v/>
      </c>
    </row>
    <row r="752" spans="3:35" ht="20" customHeight="1">
      <c r="C752" s="83">
        <v>740</v>
      </c>
      <c r="D752" s="541"/>
      <c r="E752" s="541"/>
      <c r="F752" s="541"/>
      <c r="G752" s="542"/>
      <c r="H752" s="541"/>
      <c r="I752" s="541"/>
      <c r="K752" s="287">
        <v>1</v>
      </c>
      <c r="AG752" s="430" t="str">
        <f>IF(AI752=1,SUM(AI$13:AI752),"")</f>
        <v/>
      </c>
      <c r="AH752" s="431" t="str">
        <f t="shared" si="27"/>
        <v/>
      </c>
      <c r="AI752" s="430" t="str">
        <f t="shared" si="28"/>
        <v/>
      </c>
    </row>
    <row r="753" spans="3:35" ht="20" customHeight="1">
      <c r="C753" s="83">
        <v>741</v>
      </c>
      <c r="D753" s="541"/>
      <c r="E753" s="541"/>
      <c r="F753" s="541"/>
      <c r="G753" s="542"/>
      <c r="H753" s="541"/>
      <c r="I753" s="541"/>
      <c r="K753" s="287">
        <v>1</v>
      </c>
      <c r="AG753" s="430" t="str">
        <f>IF(AI753=1,SUM(AI$13:AI753),"")</f>
        <v/>
      </c>
      <c r="AH753" s="431" t="str">
        <f t="shared" si="27"/>
        <v/>
      </c>
      <c r="AI753" s="430" t="str">
        <f t="shared" si="28"/>
        <v/>
      </c>
    </row>
    <row r="754" spans="3:35" ht="20" customHeight="1">
      <c r="C754" s="83">
        <v>742</v>
      </c>
      <c r="D754" s="541"/>
      <c r="E754" s="541"/>
      <c r="F754" s="541"/>
      <c r="G754" s="542"/>
      <c r="H754" s="541"/>
      <c r="I754" s="541"/>
      <c r="K754" s="287">
        <v>1</v>
      </c>
      <c r="AG754" s="430" t="str">
        <f>IF(AI754=1,SUM(AI$13:AI754),"")</f>
        <v/>
      </c>
      <c r="AH754" s="431" t="str">
        <f t="shared" si="27"/>
        <v/>
      </c>
      <c r="AI754" s="430" t="str">
        <f t="shared" si="28"/>
        <v/>
      </c>
    </row>
    <row r="755" spans="3:35" ht="20" customHeight="1">
      <c r="C755" s="83">
        <v>743</v>
      </c>
      <c r="D755" s="541"/>
      <c r="E755" s="541"/>
      <c r="F755" s="541"/>
      <c r="G755" s="542"/>
      <c r="H755" s="541"/>
      <c r="I755" s="541"/>
      <c r="K755" s="287">
        <v>1</v>
      </c>
      <c r="AG755" s="430" t="str">
        <f>IF(AI755=1,SUM(AI$13:AI755),"")</f>
        <v/>
      </c>
      <c r="AH755" s="431" t="str">
        <f t="shared" si="27"/>
        <v/>
      </c>
      <c r="AI755" s="430" t="str">
        <f t="shared" si="28"/>
        <v/>
      </c>
    </row>
    <row r="756" spans="3:35" ht="20" customHeight="1">
      <c r="C756" s="83">
        <v>744</v>
      </c>
      <c r="D756" s="541"/>
      <c r="E756" s="541"/>
      <c r="F756" s="541"/>
      <c r="G756" s="542"/>
      <c r="H756" s="541"/>
      <c r="I756" s="541"/>
      <c r="K756" s="287">
        <v>1</v>
      </c>
      <c r="AG756" s="430" t="str">
        <f>IF(AI756=1,SUM(AI$13:AI756),"")</f>
        <v/>
      </c>
      <c r="AH756" s="431" t="str">
        <f t="shared" si="27"/>
        <v/>
      </c>
      <c r="AI756" s="430" t="str">
        <f t="shared" si="28"/>
        <v/>
      </c>
    </row>
    <row r="757" spans="3:35" ht="20" customHeight="1">
      <c r="C757" s="83">
        <v>745</v>
      </c>
      <c r="D757" s="541"/>
      <c r="E757" s="541"/>
      <c r="F757" s="541"/>
      <c r="G757" s="542"/>
      <c r="H757" s="541"/>
      <c r="I757" s="541"/>
      <c r="K757" s="287">
        <v>1</v>
      </c>
      <c r="AG757" s="430" t="str">
        <f>IF(AI757=1,SUM(AI$13:AI757),"")</f>
        <v/>
      </c>
      <c r="AH757" s="431" t="str">
        <f t="shared" si="27"/>
        <v/>
      </c>
      <c r="AI757" s="430" t="str">
        <f t="shared" si="28"/>
        <v/>
      </c>
    </row>
    <row r="758" spans="3:35" ht="20" customHeight="1">
      <c r="C758" s="83">
        <v>746</v>
      </c>
      <c r="D758" s="541"/>
      <c r="E758" s="541"/>
      <c r="F758" s="541"/>
      <c r="G758" s="542"/>
      <c r="H758" s="541"/>
      <c r="I758" s="541"/>
      <c r="K758" s="287">
        <v>1</v>
      </c>
      <c r="AG758" s="430" t="str">
        <f>IF(AI758=1,SUM(AI$13:AI758),"")</f>
        <v/>
      </c>
      <c r="AH758" s="431" t="str">
        <f t="shared" si="27"/>
        <v/>
      </c>
      <c r="AI758" s="430" t="str">
        <f t="shared" si="28"/>
        <v/>
      </c>
    </row>
    <row r="759" spans="3:35" ht="20" customHeight="1">
      <c r="C759" s="83">
        <v>747</v>
      </c>
      <c r="D759" s="541"/>
      <c r="E759" s="541"/>
      <c r="F759" s="541"/>
      <c r="G759" s="542"/>
      <c r="H759" s="541"/>
      <c r="I759" s="541"/>
      <c r="K759" s="287">
        <v>1</v>
      </c>
      <c r="AG759" s="430" t="str">
        <f>IF(AI759=1,SUM(AI$13:AI759),"")</f>
        <v/>
      </c>
      <c r="AH759" s="431" t="str">
        <f t="shared" si="27"/>
        <v/>
      </c>
      <c r="AI759" s="430" t="str">
        <f t="shared" si="28"/>
        <v/>
      </c>
    </row>
    <row r="760" spans="3:35" ht="20" customHeight="1">
      <c r="C760" s="83">
        <v>748</v>
      </c>
      <c r="D760" s="541"/>
      <c r="E760" s="541"/>
      <c r="F760" s="541"/>
      <c r="G760" s="542"/>
      <c r="H760" s="541"/>
      <c r="I760" s="541"/>
      <c r="K760" s="287">
        <v>1</v>
      </c>
      <c r="AG760" s="430" t="str">
        <f>IF(AI760=1,SUM(AI$13:AI760),"")</f>
        <v/>
      </c>
      <c r="AH760" s="431" t="str">
        <f t="shared" si="27"/>
        <v/>
      </c>
      <c r="AI760" s="430" t="str">
        <f t="shared" si="28"/>
        <v/>
      </c>
    </row>
    <row r="761" spans="3:35" ht="20" customHeight="1">
      <c r="C761" s="83">
        <v>749</v>
      </c>
      <c r="D761" s="541"/>
      <c r="E761" s="541"/>
      <c r="F761" s="541"/>
      <c r="G761" s="542"/>
      <c r="H761" s="541"/>
      <c r="I761" s="541"/>
      <c r="K761" s="287">
        <v>1</v>
      </c>
      <c r="AG761" s="430" t="str">
        <f>IF(AI761=1,SUM(AI$13:AI761),"")</f>
        <v/>
      </c>
      <c r="AH761" s="431" t="str">
        <f t="shared" si="27"/>
        <v/>
      </c>
      <c r="AI761" s="430" t="str">
        <f t="shared" si="28"/>
        <v/>
      </c>
    </row>
    <row r="762" spans="3:35" ht="20" customHeight="1">
      <c r="C762" s="83">
        <v>750</v>
      </c>
      <c r="D762" s="541"/>
      <c r="E762" s="541"/>
      <c r="F762" s="541"/>
      <c r="G762" s="542"/>
      <c r="H762" s="541"/>
      <c r="I762" s="541"/>
      <c r="K762" s="287">
        <v>1</v>
      </c>
      <c r="AG762" s="430" t="str">
        <f>IF(AI762=1,SUM(AI$13:AI762),"")</f>
        <v/>
      </c>
      <c r="AH762" s="431" t="str">
        <f t="shared" si="27"/>
        <v/>
      </c>
      <c r="AI762" s="430" t="str">
        <f t="shared" si="28"/>
        <v/>
      </c>
    </row>
    <row r="763" spans="3:35" ht="20" customHeight="1">
      <c r="C763" s="83">
        <v>751</v>
      </c>
      <c r="D763" s="541"/>
      <c r="E763" s="541"/>
      <c r="F763" s="541"/>
      <c r="G763" s="542"/>
      <c r="H763" s="541"/>
      <c r="I763" s="541"/>
      <c r="K763" s="287">
        <v>1</v>
      </c>
      <c r="AG763" s="430" t="str">
        <f>IF(AI763=1,SUM(AI$13:AI763),"")</f>
        <v/>
      </c>
      <c r="AH763" s="431" t="str">
        <f t="shared" si="27"/>
        <v/>
      </c>
      <c r="AI763" s="430" t="str">
        <f t="shared" si="28"/>
        <v/>
      </c>
    </row>
    <row r="764" spans="3:35" ht="20" customHeight="1">
      <c r="C764" s="83">
        <v>752</v>
      </c>
      <c r="D764" s="541"/>
      <c r="E764" s="541"/>
      <c r="F764" s="541"/>
      <c r="G764" s="542"/>
      <c r="H764" s="541"/>
      <c r="I764" s="541"/>
      <c r="K764" s="287">
        <v>1</v>
      </c>
      <c r="AG764" s="430" t="str">
        <f>IF(AI764=1,SUM(AI$13:AI764),"")</f>
        <v/>
      </c>
      <c r="AH764" s="431" t="str">
        <f t="shared" si="27"/>
        <v/>
      </c>
      <c r="AI764" s="430" t="str">
        <f t="shared" si="28"/>
        <v/>
      </c>
    </row>
    <row r="765" spans="3:35" ht="20" customHeight="1">
      <c r="C765" s="83">
        <v>753</v>
      </c>
      <c r="D765" s="541"/>
      <c r="E765" s="541"/>
      <c r="F765" s="541"/>
      <c r="G765" s="542"/>
      <c r="H765" s="541"/>
      <c r="I765" s="541"/>
      <c r="K765" s="287">
        <v>1</v>
      </c>
      <c r="AG765" s="430" t="str">
        <f>IF(AI765=1,SUM(AI$13:AI765),"")</f>
        <v/>
      </c>
      <c r="AH765" s="431" t="str">
        <f t="shared" si="27"/>
        <v/>
      </c>
      <c r="AI765" s="430" t="str">
        <f t="shared" si="28"/>
        <v/>
      </c>
    </row>
    <row r="766" spans="3:35" ht="20" customHeight="1">
      <c r="C766" s="83">
        <v>754</v>
      </c>
      <c r="D766" s="541"/>
      <c r="E766" s="541"/>
      <c r="F766" s="541"/>
      <c r="G766" s="542"/>
      <c r="H766" s="541"/>
      <c r="I766" s="541"/>
      <c r="K766" s="287">
        <v>1</v>
      </c>
      <c r="AG766" s="430" t="str">
        <f>IF(AI766=1,SUM(AI$13:AI766),"")</f>
        <v/>
      </c>
      <c r="AH766" s="431" t="str">
        <f t="shared" si="27"/>
        <v/>
      </c>
      <c r="AI766" s="430" t="str">
        <f t="shared" si="28"/>
        <v/>
      </c>
    </row>
    <row r="767" spans="3:35" ht="20" customHeight="1">
      <c r="C767" s="83">
        <v>755</v>
      </c>
      <c r="D767" s="541"/>
      <c r="E767" s="541"/>
      <c r="F767" s="541"/>
      <c r="G767" s="542"/>
      <c r="H767" s="541"/>
      <c r="I767" s="541"/>
      <c r="K767" s="287">
        <v>1</v>
      </c>
      <c r="AG767" s="430" t="str">
        <f>IF(AI767=1,SUM(AI$13:AI767),"")</f>
        <v/>
      </c>
      <c r="AH767" s="431" t="str">
        <f t="shared" si="27"/>
        <v/>
      </c>
      <c r="AI767" s="430" t="str">
        <f t="shared" si="28"/>
        <v/>
      </c>
    </row>
    <row r="768" spans="3:35" ht="20" customHeight="1">
      <c r="C768" s="83">
        <v>756</v>
      </c>
      <c r="D768" s="541"/>
      <c r="E768" s="541"/>
      <c r="F768" s="541"/>
      <c r="G768" s="542"/>
      <c r="H768" s="541"/>
      <c r="I768" s="541"/>
      <c r="K768" s="287">
        <v>1</v>
      </c>
      <c r="AG768" s="430" t="str">
        <f>IF(AI768=1,SUM(AI$13:AI768),"")</f>
        <v/>
      </c>
      <c r="AH768" s="431" t="str">
        <f t="shared" si="27"/>
        <v/>
      </c>
      <c r="AI768" s="430" t="str">
        <f t="shared" si="28"/>
        <v/>
      </c>
    </row>
    <row r="769" spans="3:35" ht="20" customHeight="1">
      <c r="C769" s="83">
        <v>757</v>
      </c>
      <c r="D769" s="541"/>
      <c r="E769" s="541"/>
      <c r="F769" s="541"/>
      <c r="G769" s="542"/>
      <c r="H769" s="541"/>
      <c r="I769" s="541"/>
      <c r="K769" s="287">
        <v>1</v>
      </c>
      <c r="AG769" s="430" t="str">
        <f>IF(AI769=1,SUM(AI$13:AI769),"")</f>
        <v/>
      </c>
      <c r="AH769" s="431" t="str">
        <f t="shared" si="27"/>
        <v/>
      </c>
      <c r="AI769" s="430" t="str">
        <f t="shared" si="28"/>
        <v/>
      </c>
    </row>
    <row r="770" spans="3:35" ht="20" customHeight="1">
      <c r="C770" s="83">
        <v>758</v>
      </c>
      <c r="D770" s="541"/>
      <c r="E770" s="541"/>
      <c r="F770" s="541"/>
      <c r="G770" s="542"/>
      <c r="H770" s="541"/>
      <c r="I770" s="541"/>
      <c r="K770" s="287">
        <v>1</v>
      </c>
      <c r="AG770" s="430" t="str">
        <f>IF(AI770=1,SUM(AI$13:AI770),"")</f>
        <v/>
      </c>
      <c r="AH770" s="431" t="str">
        <f t="shared" si="27"/>
        <v/>
      </c>
      <c r="AI770" s="430" t="str">
        <f t="shared" si="28"/>
        <v/>
      </c>
    </row>
    <row r="771" spans="3:35" ht="20" customHeight="1">
      <c r="C771" s="83">
        <v>759</v>
      </c>
      <c r="D771" s="541"/>
      <c r="E771" s="541"/>
      <c r="F771" s="541"/>
      <c r="G771" s="542"/>
      <c r="H771" s="541"/>
      <c r="I771" s="541"/>
      <c r="K771" s="287">
        <v>1</v>
      </c>
      <c r="AG771" s="430" t="str">
        <f>IF(AI771=1,SUM(AI$13:AI771),"")</f>
        <v/>
      </c>
      <c r="AH771" s="431" t="str">
        <f t="shared" si="27"/>
        <v/>
      </c>
      <c r="AI771" s="430" t="str">
        <f t="shared" si="28"/>
        <v/>
      </c>
    </row>
    <row r="772" spans="3:35" ht="20" customHeight="1">
      <c r="C772" s="83">
        <v>760</v>
      </c>
      <c r="D772" s="541"/>
      <c r="E772" s="541"/>
      <c r="F772" s="541"/>
      <c r="G772" s="542"/>
      <c r="H772" s="541"/>
      <c r="I772" s="541"/>
      <c r="K772" s="287">
        <v>1</v>
      </c>
      <c r="AG772" s="430" t="str">
        <f>IF(AI772=1,SUM(AI$13:AI772),"")</f>
        <v/>
      </c>
      <c r="AH772" s="431" t="str">
        <f t="shared" si="27"/>
        <v/>
      </c>
      <c r="AI772" s="430" t="str">
        <f t="shared" si="28"/>
        <v/>
      </c>
    </row>
    <row r="773" spans="3:35" ht="20" customHeight="1">
      <c r="C773" s="83">
        <v>761</v>
      </c>
      <c r="D773" s="541"/>
      <c r="E773" s="541"/>
      <c r="F773" s="541"/>
      <c r="G773" s="542"/>
      <c r="H773" s="541"/>
      <c r="I773" s="541"/>
      <c r="K773" s="287">
        <v>1</v>
      </c>
      <c r="AG773" s="430" t="str">
        <f>IF(AI773=1,SUM(AI$13:AI773),"")</f>
        <v/>
      </c>
      <c r="AH773" s="431" t="str">
        <f t="shared" si="27"/>
        <v/>
      </c>
      <c r="AI773" s="430" t="str">
        <f t="shared" si="28"/>
        <v/>
      </c>
    </row>
    <row r="774" spans="3:35" ht="20" customHeight="1">
      <c r="C774" s="83">
        <v>762</v>
      </c>
      <c r="D774" s="541"/>
      <c r="E774" s="541"/>
      <c r="F774" s="541"/>
      <c r="G774" s="542"/>
      <c r="H774" s="541"/>
      <c r="I774" s="541"/>
      <c r="K774" s="287">
        <v>1</v>
      </c>
      <c r="AG774" s="430" t="str">
        <f>IF(AI774=1,SUM(AI$13:AI774),"")</f>
        <v/>
      </c>
      <c r="AH774" s="431" t="str">
        <f t="shared" si="27"/>
        <v/>
      </c>
      <c r="AI774" s="430" t="str">
        <f t="shared" si="28"/>
        <v/>
      </c>
    </row>
    <row r="775" spans="3:35" ht="20" customHeight="1">
      <c r="C775" s="83">
        <v>763</v>
      </c>
      <c r="D775" s="541"/>
      <c r="E775" s="541"/>
      <c r="F775" s="541"/>
      <c r="G775" s="542"/>
      <c r="H775" s="541"/>
      <c r="I775" s="541"/>
      <c r="K775" s="287">
        <v>1</v>
      </c>
      <c r="AG775" s="430" t="str">
        <f>IF(AI775=1,SUM(AI$13:AI775),"")</f>
        <v/>
      </c>
      <c r="AH775" s="431" t="str">
        <f t="shared" si="27"/>
        <v/>
      </c>
      <c r="AI775" s="430" t="str">
        <f t="shared" si="28"/>
        <v/>
      </c>
    </row>
    <row r="776" spans="3:35" ht="20" customHeight="1">
      <c r="C776" s="83">
        <v>764</v>
      </c>
      <c r="D776" s="541"/>
      <c r="E776" s="541"/>
      <c r="F776" s="541"/>
      <c r="G776" s="542"/>
      <c r="H776" s="541"/>
      <c r="I776" s="541"/>
      <c r="K776" s="287">
        <v>1</v>
      </c>
      <c r="AG776" s="430" t="str">
        <f>IF(AI776=1,SUM(AI$13:AI776),"")</f>
        <v/>
      </c>
      <c r="AH776" s="431" t="str">
        <f t="shared" si="27"/>
        <v/>
      </c>
      <c r="AI776" s="430" t="str">
        <f t="shared" si="28"/>
        <v/>
      </c>
    </row>
    <row r="777" spans="3:35" ht="20" customHeight="1">
      <c r="C777" s="83">
        <v>765</v>
      </c>
      <c r="D777" s="541"/>
      <c r="E777" s="541"/>
      <c r="F777" s="541"/>
      <c r="G777" s="542"/>
      <c r="H777" s="541"/>
      <c r="I777" s="541"/>
      <c r="K777" s="287">
        <v>1</v>
      </c>
      <c r="AG777" s="430" t="str">
        <f>IF(AI777=1,SUM(AI$13:AI777),"")</f>
        <v/>
      </c>
      <c r="AH777" s="431" t="str">
        <f t="shared" si="27"/>
        <v/>
      </c>
      <c r="AI777" s="430" t="str">
        <f t="shared" si="28"/>
        <v/>
      </c>
    </row>
    <row r="778" spans="3:35" ht="20" customHeight="1">
      <c r="C778" s="83">
        <v>766</v>
      </c>
      <c r="D778" s="541"/>
      <c r="E778" s="541"/>
      <c r="F778" s="541"/>
      <c r="G778" s="542"/>
      <c r="H778" s="541"/>
      <c r="I778" s="541"/>
      <c r="K778" s="287">
        <v>1</v>
      </c>
      <c r="AG778" s="430" t="str">
        <f>IF(AI778=1,SUM(AI$13:AI778),"")</f>
        <v/>
      </c>
      <c r="AH778" s="431" t="str">
        <f t="shared" si="27"/>
        <v/>
      </c>
      <c r="AI778" s="430" t="str">
        <f t="shared" si="28"/>
        <v/>
      </c>
    </row>
    <row r="779" spans="3:35" ht="20" customHeight="1">
      <c r="C779" s="83">
        <v>767</v>
      </c>
      <c r="D779" s="541"/>
      <c r="E779" s="541"/>
      <c r="F779" s="541"/>
      <c r="G779" s="542"/>
      <c r="H779" s="541"/>
      <c r="I779" s="541"/>
      <c r="K779" s="287">
        <v>1</v>
      </c>
      <c r="AG779" s="430" t="str">
        <f>IF(AI779=1,SUM(AI$13:AI779),"")</f>
        <v/>
      </c>
      <c r="AH779" s="431" t="str">
        <f t="shared" si="27"/>
        <v/>
      </c>
      <c r="AI779" s="430" t="str">
        <f t="shared" si="28"/>
        <v/>
      </c>
    </row>
    <row r="780" spans="3:35" ht="20" customHeight="1">
      <c r="C780" s="83">
        <v>768</v>
      </c>
      <c r="D780" s="541"/>
      <c r="E780" s="541"/>
      <c r="F780" s="541"/>
      <c r="G780" s="542"/>
      <c r="H780" s="541"/>
      <c r="I780" s="541"/>
      <c r="K780" s="287">
        <v>1</v>
      </c>
      <c r="AG780" s="430" t="str">
        <f>IF(AI780=1,SUM(AI$13:AI780),"")</f>
        <v/>
      </c>
      <c r="AH780" s="431" t="str">
        <f t="shared" si="27"/>
        <v/>
      </c>
      <c r="AI780" s="430" t="str">
        <f t="shared" si="28"/>
        <v/>
      </c>
    </row>
    <row r="781" spans="3:35" ht="20" customHeight="1">
      <c r="C781" s="83">
        <v>769</v>
      </c>
      <c r="D781" s="541"/>
      <c r="E781" s="541"/>
      <c r="F781" s="541"/>
      <c r="G781" s="542"/>
      <c r="H781" s="541"/>
      <c r="I781" s="541"/>
      <c r="K781" s="287">
        <v>1</v>
      </c>
      <c r="AG781" s="430" t="str">
        <f>IF(AI781=1,SUM(AI$13:AI781),"")</f>
        <v/>
      </c>
      <c r="AH781" s="431" t="str">
        <f t="shared" si="27"/>
        <v/>
      </c>
      <c r="AI781" s="430" t="str">
        <f t="shared" si="28"/>
        <v/>
      </c>
    </row>
    <row r="782" spans="3:35" ht="20" customHeight="1">
      <c r="C782" s="83">
        <v>770</v>
      </c>
      <c r="D782" s="541"/>
      <c r="E782" s="541"/>
      <c r="F782" s="541"/>
      <c r="G782" s="542"/>
      <c r="H782" s="541"/>
      <c r="I782" s="541"/>
      <c r="K782" s="287">
        <v>1</v>
      </c>
      <c r="AG782" s="430" t="str">
        <f>IF(AI782=1,SUM(AI$13:AI782),"")</f>
        <v/>
      </c>
      <c r="AH782" s="431" t="str">
        <f t="shared" ref="AH782:AH845" si="29">IF(I782="","",I782&amp;"; ")</f>
        <v/>
      </c>
      <c r="AI782" s="430" t="str">
        <f t="shared" ref="AI782:AI845" si="30">IF(AH782="","",1)</f>
        <v/>
      </c>
    </row>
    <row r="783" spans="3:35" ht="20" customHeight="1">
      <c r="C783" s="83">
        <v>771</v>
      </c>
      <c r="D783" s="541"/>
      <c r="E783" s="541"/>
      <c r="F783" s="541"/>
      <c r="G783" s="542"/>
      <c r="H783" s="541"/>
      <c r="I783" s="541"/>
      <c r="K783" s="287">
        <v>1</v>
      </c>
      <c r="AG783" s="430" t="str">
        <f>IF(AI783=1,SUM(AI$13:AI783),"")</f>
        <v/>
      </c>
      <c r="AH783" s="431" t="str">
        <f t="shared" si="29"/>
        <v/>
      </c>
      <c r="AI783" s="430" t="str">
        <f t="shared" si="30"/>
        <v/>
      </c>
    </row>
    <row r="784" spans="3:35" ht="20" customHeight="1">
      <c r="C784" s="83">
        <v>772</v>
      </c>
      <c r="D784" s="541"/>
      <c r="E784" s="541"/>
      <c r="F784" s="541"/>
      <c r="G784" s="542"/>
      <c r="H784" s="541"/>
      <c r="I784" s="541"/>
      <c r="K784" s="287">
        <v>1</v>
      </c>
      <c r="AG784" s="430" t="str">
        <f>IF(AI784=1,SUM(AI$13:AI784),"")</f>
        <v/>
      </c>
      <c r="AH784" s="431" t="str">
        <f t="shared" si="29"/>
        <v/>
      </c>
      <c r="AI784" s="430" t="str">
        <f t="shared" si="30"/>
        <v/>
      </c>
    </row>
    <row r="785" spans="3:35" ht="20" customHeight="1">
      <c r="C785" s="83">
        <v>773</v>
      </c>
      <c r="D785" s="541"/>
      <c r="E785" s="541"/>
      <c r="F785" s="541"/>
      <c r="G785" s="542"/>
      <c r="H785" s="541"/>
      <c r="I785" s="541"/>
      <c r="K785" s="287">
        <v>1</v>
      </c>
      <c r="AG785" s="430" t="str">
        <f>IF(AI785=1,SUM(AI$13:AI785),"")</f>
        <v/>
      </c>
      <c r="AH785" s="431" t="str">
        <f t="shared" si="29"/>
        <v/>
      </c>
      <c r="AI785" s="430" t="str">
        <f t="shared" si="30"/>
        <v/>
      </c>
    </row>
    <row r="786" spans="3:35" ht="20" customHeight="1">
      <c r="C786" s="83">
        <v>774</v>
      </c>
      <c r="D786" s="541"/>
      <c r="E786" s="541"/>
      <c r="F786" s="541"/>
      <c r="G786" s="542"/>
      <c r="H786" s="541"/>
      <c r="I786" s="541"/>
      <c r="K786" s="287">
        <v>1</v>
      </c>
      <c r="AG786" s="430" t="str">
        <f>IF(AI786=1,SUM(AI$13:AI786),"")</f>
        <v/>
      </c>
      <c r="AH786" s="431" t="str">
        <f t="shared" si="29"/>
        <v/>
      </c>
      <c r="AI786" s="430" t="str">
        <f t="shared" si="30"/>
        <v/>
      </c>
    </row>
    <row r="787" spans="3:35" ht="20" customHeight="1">
      <c r="C787" s="83">
        <v>775</v>
      </c>
      <c r="D787" s="541"/>
      <c r="E787" s="541"/>
      <c r="F787" s="541"/>
      <c r="G787" s="542"/>
      <c r="H787" s="541"/>
      <c r="I787" s="541"/>
      <c r="K787" s="287">
        <v>1</v>
      </c>
      <c r="AG787" s="430" t="str">
        <f>IF(AI787=1,SUM(AI$13:AI787),"")</f>
        <v/>
      </c>
      <c r="AH787" s="431" t="str">
        <f t="shared" si="29"/>
        <v/>
      </c>
      <c r="AI787" s="430" t="str">
        <f t="shared" si="30"/>
        <v/>
      </c>
    </row>
    <row r="788" spans="3:35" ht="20" customHeight="1">
      <c r="C788" s="83">
        <v>776</v>
      </c>
      <c r="D788" s="541"/>
      <c r="E788" s="541"/>
      <c r="F788" s="541"/>
      <c r="G788" s="542"/>
      <c r="H788" s="541"/>
      <c r="I788" s="541"/>
      <c r="K788" s="287">
        <v>1</v>
      </c>
      <c r="AG788" s="430" t="str">
        <f>IF(AI788=1,SUM(AI$13:AI788),"")</f>
        <v/>
      </c>
      <c r="AH788" s="431" t="str">
        <f t="shared" si="29"/>
        <v/>
      </c>
      <c r="AI788" s="430" t="str">
        <f t="shared" si="30"/>
        <v/>
      </c>
    </row>
    <row r="789" spans="3:35" ht="20" customHeight="1">
      <c r="C789" s="83">
        <v>777</v>
      </c>
      <c r="D789" s="541"/>
      <c r="E789" s="541"/>
      <c r="F789" s="541"/>
      <c r="G789" s="542"/>
      <c r="H789" s="541"/>
      <c r="I789" s="541"/>
      <c r="K789" s="287">
        <v>1</v>
      </c>
      <c r="AG789" s="430" t="str">
        <f>IF(AI789=1,SUM(AI$13:AI789),"")</f>
        <v/>
      </c>
      <c r="AH789" s="431" t="str">
        <f t="shared" si="29"/>
        <v/>
      </c>
      <c r="AI789" s="430" t="str">
        <f t="shared" si="30"/>
        <v/>
      </c>
    </row>
    <row r="790" spans="3:35" ht="20" customHeight="1">
      <c r="C790" s="83">
        <v>778</v>
      </c>
      <c r="D790" s="541"/>
      <c r="E790" s="541"/>
      <c r="F790" s="541"/>
      <c r="G790" s="542"/>
      <c r="H790" s="541"/>
      <c r="I790" s="541"/>
      <c r="K790" s="287">
        <v>1</v>
      </c>
      <c r="AG790" s="430" t="str">
        <f>IF(AI790=1,SUM(AI$13:AI790),"")</f>
        <v/>
      </c>
      <c r="AH790" s="431" t="str">
        <f t="shared" si="29"/>
        <v/>
      </c>
      <c r="AI790" s="430" t="str">
        <f t="shared" si="30"/>
        <v/>
      </c>
    </row>
    <row r="791" spans="3:35" ht="20" customHeight="1">
      <c r="C791" s="83">
        <v>779</v>
      </c>
      <c r="D791" s="541"/>
      <c r="E791" s="541"/>
      <c r="F791" s="541"/>
      <c r="G791" s="542"/>
      <c r="H791" s="541"/>
      <c r="I791" s="541"/>
      <c r="K791" s="287">
        <v>1</v>
      </c>
      <c r="AG791" s="430" t="str">
        <f>IF(AI791=1,SUM(AI$13:AI791),"")</f>
        <v/>
      </c>
      <c r="AH791" s="431" t="str">
        <f t="shared" si="29"/>
        <v/>
      </c>
      <c r="AI791" s="430" t="str">
        <f t="shared" si="30"/>
        <v/>
      </c>
    </row>
    <row r="792" spans="3:35" ht="20" customHeight="1">
      <c r="C792" s="83">
        <v>780</v>
      </c>
      <c r="D792" s="541"/>
      <c r="E792" s="541"/>
      <c r="F792" s="541"/>
      <c r="G792" s="542"/>
      <c r="H792" s="541"/>
      <c r="I792" s="541"/>
      <c r="K792" s="287">
        <v>1</v>
      </c>
      <c r="AG792" s="430" t="str">
        <f>IF(AI792=1,SUM(AI$13:AI792),"")</f>
        <v/>
      </c>
      <c r="AH792" s="431" t="str">
        <f t="shared" si="29"/>
        <v/>
      </c>
      <c r="AI792" s="430" t="str">
        <f t="shared" si="30"/>
        <v/>
      </c>
    </row>
    <row r="793" spans="3:35" ht="20" customHeight="1">
      <c r="C793" s="83">
        <v>781</v>
      </c>
      <c r="D793" s="541"/>
      <c r="E793" s="541"/>
      <c r="F793" s="541"/>
      <c r="G793" s="542"/>
      <c r="H793" s="541"/>
      <c r="I793" s="541"/>
      <c r="K793" s="287">
        <v>1</v>
      </c>
      <c r="AG793" s="430" t="str">
        <f>IF(AI793=1,SUM(AI$13:AI793),"")</f>
        <v/>
      </c>
      <c r="AH793" s="431" t="str">
        <f t="shared" si="29"/>
        <v/>
      </c>
      <c r="AI793" s="430" t="str">
        <f t="shared" si="30"/>
        <v/>
      </c>
    </row>
    <row r="794" spans="3:35" ht="20" customHeight="1">
      <c r="C794" s="83">
        <v>782</v>
      </c>
      <c r="D794" s="541"/>
      <c r="E794" s="541"/>
      <c r="F794" s="541"/>
      <c r="G794" s="542"/>
      <c r="H794" s="541"/>
      <c r="I794" s="541"/>
      <c r="K794" s="287">
        <v>1</v>
      </c>
      <c r="AG794" s="430" t="str">
        <f>IF(AI794=1,SUM(AI$13:AI794),"")</f>
        <v/>
      </c>
      <c r="AH794" s="431" t="str">
        <f t="shared" si="29"/>
        <v/>
      </c>
      <c r="AI794" s="430" t="str">
        <f t="shared" si="30"/>
        <v/>
      </c>
    </row>
    <row r="795" spans="3:35" ht="20" customHeight="1">
      <c r="C795" s="83">
        <v>783</v>
      </c>
      <c r="D795" s="541"/>
      <c r="E795" s="541"/>
      <c r="F795" s="541"/>
      <c r="G795" s="542"/>
      <c r="H795" s="541"/>
      <c r="I795" s="541"/>
      <c r="K795" s="287">
        <v>1</v>
      </c>
      <c r="AG795" s="430" t="str">
        <f>IF(AI795=1,SUM(AI$13:AI795),"")</f>
        <v/>
      </c>
      <c r="AH795" s="431" t="str">
        <f t="shared" si="29"/>
        <v/>
      </c>
      <c r="AI795" s="430" t="str">
        <f t="shared" si="30"/>
        <v/>
      </c>
    </row>
    <row r="796" spans="3:35" ht="20" customHeight="1">
      <c r="C796" s="83">
        <v>784</v>
      </c>
      <c r="D796" s="541"/>
      <c r="E796" s="541"/>
      <c r="F796" s="541"/>
      <c r="G796" s="542"/>
      <c r="H796" s="541"/>
      <c r="I796" s="541"/>
      <c r="K796" s="287">
        <v>1</v>
      </c>
      <c r="AG796" s="430" t="str">
        <f>IF(AI796=1,SUM(AI$13:AI796),"")</f>
        <v/>
      </c>
      <c r="AH796" s="431" t="str">
        <f t="shared" si="29"/>
        <v/>
      </c>
      <c r="AI796" s="430" t="str">
        <f t="shared" si="30"/>
        <v/>
      </c>
    </row>
    <row r="797" spans="3:35" ht="20" customHeight="1">
      <c r="C797" s="83">
        <v>785</v>
      </c>
      <c r="D797" s="541"/>
      <c r="E797" s="541"/>
      <c r="F797" s="541"/>
      <c r="G797" s="542"/>
      <c r="H797" s="541"/>
      <c r="I797" s="541"/>
      <c r="K797" s="287">
        <v>1</v>
      </c>
      <c r="AG797" s="430" t="str">
        <f>IF(AI797=1,SUM(AI$13:AI797),"")</f>
        <v/>
      </c>
      <c r="AH797" s="431" t="str">
        <f t="shared" si="29"/>
        <v/>
      </c>
      <c r="AI797" s="430" t="str">
        <f t="shared" si="30"/>
        <v/>
      </c>
    </row>
    <row r="798" spans="3:35" ht="20" customHeight="1">
      <c r="C798" s="83">
        <v>786</v>
      </c>
      <c r="D798" s="541"/>
      <c r="E798" s="541"/>
      <c r="F798" s="541"/>
      <c r="G798" s="542"/>
      <c r="H798" s="541"/>
      <c r="I798" s="541"/>
      <c r="K798" s="287">
        <v>1</v>
      </c>
      <c r="AG798" s="430" t="str">
        <f>IF(AI798=1,SUM(AI$13:AI798),"")</f>
        <v/>
      </c>
      <c r="AH798" s="431" t="str">
        <f t="shared" si="29"/>
        <v/>
      </c>
      <c r="AI798" s="430" t="str">
        <f t="shared" si="30"/>
        <v/>
      </c>
    </row>
    <row r="799" spans="3:35" ht="20" customHeight="1">
      <c r="C799" s="83">
        <v>787</v>
      </c>
      <c r="D799" s="541"/>
      <c r="E799" s="541"/>
      <c r="F799" s="541"/>
      <c r="G799" s="542"/>
      <c r="H799" s="541"/>
      <c r="I799" s="541"/>
      <c r="K799" s="287">
        <v>1</v>
      </c>
      <c r="AG799" s="430" t="str">
        <f>IF(AI799=1,SUM(AI$13:AI799),"")</f>
        <v/>
      </c>
      <c r="AH799" s="431" t="str">
        <f t="shared" si="29"/>
        <v/>
      </c>
      <c r="AI799" s="430" t="str">
        <f t="shared" si="30"/>
        <v/>
      </c>
    </row>
    <row r="800" spans="3:35" ht="20" customHeight="1">
      <c r="C800" s="83">
        <v>788</v>
      </c>
      <c r="D800" s="541"/>
      <c r="E800" s="541"/>
      <c r="F800" s="541"/>
      <c r="G800" s="542"/>
      <c r="H800" s="541"/>
      <c r="I800" s="541"/>
      <c r="K800" s="287">
        <v>1</v>
      </c>
      <c r="AG800" s="430" t="str">
        <f>IF(AI800=1,SUM(AI$13:AI800),"")</f>
        <v/>
      </c>
      <c r="AH800" s="431" t="str">
        <f t="shared" si="29"/>
        <v/>
      </c>
      <c r="AI800" s="430" t="str">
        <f t="shared" si="30"/>
        <v/>
      </c>
    </row>
    <row r="801" spans="3:35" ht="20" customHeight="1">
      <c r="C801" s="83">
        <v>789</v>
      </c>
      <c r="D801" s="541"/>
      <c r="E801" s="541"/>
      <c r="F801" s="541"/>
      <c r="G801" s="542"/>
      <c r="H801" s="541"/>
      <c r="I801" s="541"/>
      <c r="K801" s="287">
        <v>1</v>
      </c>
      <c r="AG801" s="430" t="str">
        <f>IF(AI801=1,SUM(AI$13:AI801),"")</f>
        <v/>
      </c>
      <c r="AH801" s="431" t="str">
        <f t="shared" si="29"/>
        <v/>
      </c>
      <c r="AI801" s="430" t="str">
        <f t="shared" si="30"/>
        <v/>
      </c>
    </row>
    <row r="802" spans="3:35" ht="20" customHeight="1">
      <c r="C802" s="83">
        <v>790</v>
      </c>
      <c r="D802" s="541"/>
      <c r="E802" s="541"/>
      <c r="F802" s="541"/>
      <c r="G802" s="542"/>
      <c r="H802" s="541"/>
      <c r="I802" s="541"/>
      <c r="K802" s="287">
        <v>1</v>
      </c>
      <c r="AG802" s="430" t="str">
        <f>IF(AI802=1,SUM(AI$13:AI802),"")</f>
        <v/>
      </c>
      <c r="AH802" s="431" t="str">
        <f t="shared" si="29"/>
        <v/>
      </c>
      <c r="AI802" s="430" t="str">
        <f t="shared" si="30"/>
        <v/>
      </c>
    </row>
    <row r="803" spans="3:35" ht="20" customHeight="1">
      <c r="C803" s="83">
        <v>791</v>
      </c>
      <c r="D803" s="541"/>
      <c r="E803" s="541"/>
      <c r="F803" s="541"/>
      <c r="G803" s="542"/>
      <c r="H803" s="541"/>
      <c r="I803" s="541"/>
      <c r="K803" s="287">
        <v>1</v>
      </c>
      <c r="AG803" s="430" t="str">
        <f>IF(AI803=1,SUM(AI$13:AI803),"")</f>
        <v/>
      </c>
      <c r="AH803" s="431" t="str">
        <f t="shared" si="29"/>
        <v/>
      </c>
      <c r="AI803" s="430" t="str">
        <f t="shared" si="30"/>
        <v/>
      </c>
    </row>
    <row r="804" spans="3:35" ht="20" customHeight="1">
      <c r="C804" s="83">
        <v>792</v>
      </c>
      <c r="D804" s="541"/>
      <c r="E804" s="541"/>
      <c r="F804" s="541"/>
      <c r="G804" s="542"/>
      <c r="H804" s="541"/>
      <c r="I804" s="541"/>
      <c r="K804" s="287">
        <v>1</v>
      </c>
      <c r="AG804" s="430" t="str">
        <f>IF(AI804=1,SUM(AI$13:AI804),"")</f>
        <v/>
      </c>
      <c r="AH804" s="431" t="str">
        <f t="shared" si="29"/>
        <v/>
      </c>
      <c r="AI804" s="430" t="str">
        <f t="shared" si="30"/>
        <v/>
      </c>
    </row>
    <row r="805" spans="3:35" ht="20" customHeight="1">
      <c r="C805" s="83">
        <v>793</v>
      </c>
      <c r="D805" s="541"/>
      <c r="E805" s="541"/>
      <c r="F805" s="541"/>
      <c r="G805" s="542"/>
      <c r="H805" s="541"/>
      <c r="I805" s="541"/>
      <c r="K805" s="287">
        <v>1</v>
      </c>
      <c r="AG805" s="430" t="str">
        <f>IF(AI805=1,SUM(AI$13:AI805),"")</f>
        <v/>
      </c>
      <c r="AH805" s="431" t="str">
        <f t="shared" si="29"/>
        <v/>
      </c>
      <c r="AI805" s="430" t="str">
        <f t="shared" si="30"/>
        <v/>
      </c>
    </row>
    <row r="806" spans="3:35" ht="20" customHeight="1">
      <c r="C806" s="83">
        <v>794</v>
      </c>
      <c r="D806" s="541"/>
      <c r="E806" s="541"/>
      <c r="F806" s="541"/>
      <c r="G806" s="542"/>
      <c r="H806" s="541"/>
      <c r="I806" s="541"/>
      <c r="K806" s="287">
        <v>1</v>
      </c>
      <c r="AG806" s="430" t="str">
        <f>IF(AI806=1,SUM(AI$13:AI806),"")</f>
        <v/>
      </c>
      <c r="AH806" s="431" t="str">
        <f t="shared" si="29"/>
        <v/>
      </c>
      <c r="AI806" s="430" t="str">
        <f t="shared" si="30"/>
        <v/>
      </c>
    </row>
    <row r="807" spans="3:35" ht="20" customHeight="1">
      <c r="C807" s="83">
        <v>795</v>
      </c>
      <c r="D807" s="541"/>
      <c r="E807" s="541"/>
      <c r="F807" s="541"/>
      <c r="G807" s="542"/>
      <c r="H807" s="541"/>
      <c r="I807" s="541"/>
      <c r="K807" s="287">
        <v>1</v>
      </c>
      <c r="AG807" s="430" t="str">
        <f>IF(AI807=1,SUM(AI$13:AI807),"")</f>
        <v/>
      </c>
      <c r="AH807" s="431" t="str">
        <f t="shared" si="29"/>
        <v/>
      </c>
      <c r="AI807" s="430" t="str">
        <f t="shared" si="30"/>
        <v/>
      </c>
    </row>
    <row r="808" spans="3:35" ht="20" customHeight="1">
      <c r="C808" s="83">
        <v>796</v>
      </c>
      <c r="D808" s="541"/>
      <c r="E808" s="541"/>
      <c r="F808" s="541"/>
      <c r="G808" s="542"/>
      <c r="H808" s="541"/>
      <c r="I808" s="541"/>
      <c r="K808" s="287">
        <v>1</v>
      </c>
      <c r="AG808" s="430" t="str">
        <f>IF(AI808=1,SUM(AI$13:AI808),"")</f>
        <v/>
      </c>
      <c r="AH808" s="431" t="str">
        <f t="shared" si="29"/>
        <v/>
      </c>
      <c r="AI808" s="430" t="str">
        <f t="shared" si="30"/>
        <v/>
      </c>
    </row>
    <row r="809" spans="3:35" ht="20" customHeight="1">
      <c r="C809" s="83">
        <v>797</v>
      </c>
      <c r="D809" s="541"/>
      <c r="E809" s="541"/>
      <c r="F809" s="541"/>
      <c r="G809" s="542"/>
      <c r="H809" s="541"/>
      <c r="I809" s="541"/>
      <c r="K809" s="287">
        <v>1</v>
      </c>
      <c r="AG809" s="430" t="str">
        <f>IF(AI809=1,SUM(AI$13:AI809),"")</f>
        <v/>
      </c>
      <c r="AH809" s="431" t="str">
        <f t="shared" si="29"/>
        <v/>
      </c>
      <c r="AI809" s="430" t="str">
        <f t="shared" si="30"/>
        <v/>
      </c>
    </row>
    <row r="810" spans="3:35" ht="20" customHeight="1">
      <c r="C810" s="83">
        <v>798</v>
      </c>
      <c r="D810" s="541"/>
      <c r="E810" s="541"/>
      <c r="F810" s="541"/>
      <c r="G810" s="542"/>
      <c r="H810" s="541"/>
      <c r="I810" s="541"/>
      <c r="K810" s="287">
        <v>1</v>
      </c>
      <c r="AG810" s="430" t="str">
        <f>IF(AI810=1,SUM(AI$13:AI810),"")</f>
        <v/>
      </c>
      <c r="AH810" s="431" t="str">
        <f t="shared" si="29"/>
        <v/>
      </c>
      <c r="AI810" s="430" t="str">
        <f t="shared" si="30"/>
        <v/>
      </c>
    </row>
    <row r="811" spans="3:35" ht="20" customHeight="1">
      <c r="C811" s="83">
        <v>799</v>
      </c>
      <c r="D811" s="541"/>
      <c r="E811" s="541"/>
      <c r="F811" s="541"/>
      <c r="G811" s="542"/>
      <c r="H811" s="541"/>
      <c r="I811" s="541"/>
      <c r="K811" s="287">
        <v>1</v>
      </c>
      <c r="AG811" s="430" t="str">
        <f>IF(AI811=1,SUM(AI$13:AI811),"")</f>
        <v/>
      </c>
      <c r="AH811" s="431" t="str">
        <f t="shared" si="29"/>
        <v/>
      </c>
      <c r="AI811" s="430" t="str">
        <f t="shared" si="30"/>
        <v/>
      </c>
    </row>
    <row r="812" spans="3:35" ht="20" customHeight="1">
      <c r="C812" s="83">
        <v>800</v>
      </c>
      <c r="D812" s="541"/>
      <c r="E812" s="541"/>
      <c r="F812" s="541"/>
      <c r="G812" s="542"/>
      <c r="H812" s="541"/>
      <c r="I812" s="541"/>
      <c r="K812" s="287">
        <v>1</v>
      </c>
      <c r="AG812" s="430" t="str">
        <f>IF(AI812=1,SUM(AI$13:AI812),"")</f>
        <v/>
      </c>
      <c r="AH812" s="431" t="str">
        <f t="shared" si="29"/>
        <v/>
      </c>
      <c r="AI812" s="430" t="str">
        <f t="shared" si="30"/>
        <v/>
      </c>
    </row>
    <row r="813" spans="3:35" ht="20" customHeight="1">
      <c r="C813" s="83">
        <v>801</v>
      </c>
      <c r="D813" s="541"/>
      <c r="E813" s="541"/>
      <c r="F813" s="541"/>
      <c r="G813" s="542"/>
      <c r="H813" s="541"/>
      <c r="I813" s="541"/>
      <c r="K813" s="287">
        <v>1</v>
      </c>
      <c r="AG813" s="430" t="str">
        <f>IF(AI813=1,SUM(AI$13:AI813),"")</f>
        <v/>
      </c>
      <c r="AH813" s="431" t="str">
        <f t="shared" si="29"/>
        <v/>
      </c>
      <c r="AI813" s="430" t="str">
        <f t="shared" si="30"/>
        <v/>
      </c>
    </row>
    <row r="814" spans="3:35" ht="20" customHeight="1">
      <c r="C814" s="83">
        <v>802</v>
      </c>
      <c r="D814" s="541"/>
      <c r="E814" s="541"/>
      <c r="F814" s="541"/>
      <c r="G814" s="542"/>
      <c r="H814" s="541"/>
      <c r="I814" s="541"/>
      <c r="K814" s="287">
        <v>1</v>
      </c>
      <c r="AG814" s="430" t="str">
        <f>IF(AI814=1,SUM(AI$13:AI814),"")</f>
        <v/>
      </c>
      <c r="AH814" s="431" t="str">
        <f t="shared" si="29"/>
        <v/>
      </c>
      <c r="AI814" s="430" t="str">
        <f t="shared" si="30"/>
        <v/>
      </c>
    </row>
    <row r="815" spans="3:35" ht="20" customHeight="1">
      <c r="C815" s="83">
        <v>803</v>
      </c>
      <c r="D815" s="541"/>
      <c r="E815" s="541"/>
      <c r="F815" s="541"/>
      <c r="G815" s="542"/>
      <c r="H815" s="541"/>
      <c r="I815" s="541"/>
      <c r="K815" s="287">
        <v>1</v>
      </c>
      <c r="AG815" s="430" t="str">
        <f>IF(AI815=1,SUM(AI$13:AI815),"")</f>
        <v/>
      </c>
      <c r="AH815" s="431" t="str">
        <f t="shared" si="29"/>
        <v/>
      </c>
      <c r="AI815" s="430" t="str">
        <f t="shared" si="30"/>
        <v/>
      </c>
    </row>
    <row r="816" spans="3:35" ht="20" customHeight="1">
      <c r="C816" s="83">
        <v>804</v>
      </c>
      <c r="D816" s="541"/>
      <c r="E816" s="541"/>
      <c r="F816" s="541"/>
      <c r="G816" s="542"/>
      <c r="H816" s="541"/>
      <c r="I816" s="541"/>
      <c r="K816" s="287">
        <v>1</v>
      </c>
      <c r="AG816" s="430" t="str">
        <f>IF(AI816=1,SUM(AI$13:AI816),"")</f>
        <v/>
      </c>
      <c r="AH816" s="431" t="str">
        <f t="shared" si="29"/>
        <v/>
      </c>
      <c r="AI816" s="430" t="str">
        <f t="shared" si="30"/>
        <v/>
      </c>
    </row>
    <row r="817" spans="3:35" ht="20" customHeight="1">
      <c r="C817" s="83">
        <v>805</v>
      </c>
      <c r="D817" s="541"/>
      <c r="E817" s="541"/>
      <c r="F817" s="541"/>
      <c r="G817" s="542"/>
      <c r="H817" s="541"/>
      <c r="I817" s="541"/>
      <c r="K817" s="287">
        <v>1</v>
      </c>
      <c r="AG817" s="430" t="str">
        <f>IF(AI817=1,SUM(AI$13:AI817),"")</f>
        <v/>
      </c>
      <c r="AH817" s="431" t="str">
        <f t="shared" si="29"/>
        <v/>
      </c>
      <c r="AI817" s="430" t="str">
        <f t="shared" si="30"/>
        <v/>
      </c>
    </row>
    <row r="818" spans="3:35" ht="20" customHeight="1">
      <c r="C818" s="83">
        <v>806</v>
      </c>
      <c r="D818" s="541"/>
      <c r="E818" s="541"/>
      <c r="F818" s="541"/>
      <c r="G818" s="542"/>
      <c r="H818" s="541"/>
      <c r="I818" s="541"/>
      <c r="K818" s="287">
        <v>1</v>
      </c>
      <c r="AG818" s="430" t="str">
        <f>IF(AI818=1,SUM(AI$13:AI818),"")</f>
        <v/>
      </c>
      <c r="AH818" s="431" t="str">
        <f t="shared" si="29"/>
        <v/>
      </c>
      <c r="AI818" s="430" t="str">
        <f t="shared" si="30"/>
        <v/>
      </c>
    </row>
    <row r="819" spans="3:35" ht="20" customHeight="1">
      <c r="C819" s="83">
        <v>807</v>
      </c>
      <c r="D819" s="541"/>
      <c r="E819" s="541"/>
      <c r="F819" s="541"/>
      <c r="G819" s="542"/>
      <c r="H819" s="541"/>
      <c r="I819" s="541"/>
      <c r="K819" s="287">
        <v>1</v>
      </c>
      <c r="AG819" s="430" t="str">
        <f>IF(AI819=1,SUM(AI$13:AI819),"")</f>
        <v/>
      </c>
      <c r="AH819" s="431" t="str">
        <f t="shared" si="29"/>
        <v/>
      </c>
      <c r="AI819" s="430" t="str">
        <f t="shared" si="30"/>
        <v/>
      </c>
    </row>
    <row r="820" spans="3:35" ht="20" customHeight="1">
      <c r="C820" s="83">
        <v>808</v>
      </c>
      <c r="D820" s="541"/>
      <c r="E820" s="541"/>
      <c r="F820" s="541"/>
      <c r="G820" s="542"/>
      <c r="H820" s="541"/>
      <c r="I820" s="541"/>
      <c r="K820" s="287">
        <v>1</v>
      </c>
      <c r="AG820" s="430" t="str">
        <f>IF(AI820=1,SUM(AI$13:AI820),"")</f>
        <v/>
      </c>
      <c r="AH820" s="431" t="str">
        <f t="shared" si="29"/>
        <v/>
      </c>
      <c r="AI820" s="430" t="str">
        <f t="shared" si="30"/>
        <v/>
      </c>
    </row>
    <row r="821" spans="3:35" ht="20" customHeight="1">
      <c r="C821" s="83">
        <v>809</v>
      </c>
      <c r="D821" s="541"/>
      <c r="E821" s="541"/>
      <c r="F821" s="541"/>
      <c r="G821" s="542"/>
      <c r="H821" s="541"/>
      <c r="I821" s="541"/>
      <c r="K821" s="287">
        <v>1</v>
      </c>
      <c r="AG821" s="430" t="str">
        <f>IF(AI821=1,SUM(AI$13:AI821),"")</f>
        <v/>
      </c>
      <c r="AH821" s="431" t="str">
        <f t="shared" si="29"/>
        <v/>
      </c>
      <c r="AI821" s="430" t="str">
        <f t="shared" si="30"/>
        <v/>
      </c>
    </row>
    <row r="822" spans="3:35" ht="20" customHeight="1">
      <c r="C822" s="83">
        <v>810</v>
      </c>
      <c r="D822" s="541"/>
      <c r="E822" s="541"/>
      <c r="F822" s="541"/>
      <c r="G822" s="542"/>
      <c r="H822" s="541"/>
      <c r="I822" s="541"/>
      <c r="K822" s="287">
        <v>1</v>
      </c>
      <c r="AG822" s="430" t="str">
        <f>IF(AI822=1,SUM(AI$13:AI822),"")</f>
        <v/>
      </c>
      <c r="AH822" s="431" t="str">
        <f t="shared" si="29"/>
        <v/>
      </c>
      <c r="AI822" s="430" t="str">
        <f t="shared" si="30"/>
        <v/>
      </c>
    </row>
    <row r="823" spans="3:35" ht="20" customHeight="1">
      <c r="C823" s="83">
        <v>811</v>
      </c>
      <c r="D823" s="541"/>
      <c r="E823" s="541"/>
      <c r="F823" s="541"/>
      <c r="G823" s="542"/>
      <c r="H823" s="541"/>
      <c r="I823" s="541"/>
      <c r="K823" s="287">
        <v>1</v>
      </c>
      <c r="AG823" s="430" t="str">
        <f>IF(AI823=1,SUM(AI$13:AI823),"")</f>
        <v/>
      </c>
      <c r="AH823" s="431" t="str">
        <f t="shared" si="29"/>
        <v/>
      </c>
      <c r="AI823" s="430" t="str">
        <f t="shared" si="30"/>
        <v/>
      </c>
    </row>
    <row r="824" spans="3:35" ht="20" customHeight="1">
      <c r="C824" s="83">
        <v>812</v>
      </c>
      <c r="D824" s="541"/>
      <c r="E824" s="541"/>
      <c r="F824" s="541"/>
      <c r="G824" s="542"/>
      <c r="H824" s="541"/>
      <c r="I824" s="541"/>
      <c r="K824" s="287">
        <v>1</v>
      </c>
      <c r="AG824" s="430" t="str">
        <f>IF(AI824=1,SUM(AI$13:AI824),"")</f>
        <v/>
      </c>
      <c r="AH824" s="431" t="str">
        <f t="shared" si="29"/>
        <v/>
      </c>
      <c r="AI824" s="430" t="str">
        <f t="shared" si="30"/>
        <v/>
      </c>
    </row>
    <row r="825" spans="3:35" ht="20" customHeight="1">
      <c r="C825" s="83">
        <v>813</v>
      </c>
      <c r="D825" s="541"/>
      <c r="E825" s="541"/>
      <c r="F825" s="541"/>
      <c r="G825" s="542"/>
      <c r="H825" s="541"/>
      <c r="I825" s="541"/>
      <c r="K825" s="287">
        <v>1</v>
      </c>
      <c r="AG825" s="430" t="str">
        <f>IF(AI825=1,SUM(AI$13:AI825),"")</f>
        <v/>
      </c>
      <c r="AH825" s="431" t="str">
        <f t="shared" si="29"/>
        <v/>
      </c>
      <c r="AI825" s="430" t="str">
        <f t="shared" si="30"/>
        <v/>
      </c>
    </row>
    <row r="826" spans="3:35" ht="20" customHeight="1">
      <c r="C826" s="83">
        <v>814</v>
      </c>
      <c r="D826" s="541"/>
      <c r="E826" s="541"/>
      <c r="F826" s="541"/>
      <c r="G826" s="542"/>
      <c r="H826" s="541"/>
      <c r="I826" s="541"/>
      <c r="K826" s="287">
        <v>1</v>
      </c>
      <c r="AG826" s="430" t="str">
        <f>IF(AI826=1,SUM(AI$13:AI826),"")</f>
        <v/>
      </c>
      <c r="AH826" s="431" t="str">
        <f t="shared" si="29"/>
        <v/>
      </c>
      <c r="AI826" s="430" t="str">
        <f t="shared" si="30"/>
        <v/>
      </c>
    </row>
    <row r="827" spans="3:35" ht="20" customHeight="1">
      <c r="C827" s="83">
        <v>815</v>
      </c>
      <c r="D827" s="541"/>
      <c r="E827" s="541"/>
      <c r="F827" s="541"/>
      <c r="G827" s="542"/>
      <c r="H827" s="541"/>
      <c r="I827" s="541"/>
      <c r="K827" s="287">
        <v>1</v>
      </c>
      <c r="AG827" s="430" t="str">
        <f>IF(AI827=1,SUM(AI$13:AI827),"")</f>
        <v/>
      </c>
      <c r="AH827" s="431" t="str">
        <f t="shared" si="29"/>
        <v/>
      </c>
      <c r="AI827" s="430" t="str">
        <f t="shared" si="30"/>
        <v/>
      </c>
    </row>
    <row r="828" spans="3:35" ht="20" customHeight="1">
      <c r="C828" s="83">
        <v>816</v>
      </c>
      <c r="D828" s="541"/>
      <c r="E828" s="541"/>
      <c r="F828" s="541"/>
      <c r="G828" s="542"/>
      <c r="H828" s="541"/>
      <c r="I828" s="541"/>
      <c r="K828" s="287">
        <v>1</v>
      </c>
      <c r="AG828" s="430" t="str">
        <f>IF(AI828=1,SUM(AI$13:AI828),"")</f>
        <v/>
      </c>
      <c r="AH828" s="431" t="str">
        <f t="shared" si="29"/>
        <v/>
      </c>
      <c r="AI828" s="430" t="str">
        <f t="shared" si="30"/>
        <v/>
      </c>
    </row>
    <row r="829" spans="3:35" ht="20" customHeight="1">
      <c r="C829" s="83">
        <v>817</v>
      </c>
      <c r="D829" s="541"/>
      <c r="E829" s="541"/>
      <c r="F829" s="541"/>
      <c r="G829" s="542"/>
      <c r="H829" s="541"/>
      <c r="I829" s="541"/>
      <c r="K829" s="287">
        <v>1</v>
      </c>
      <c r="AG829" s="430" t="str">
        <f>IF(AI829=1,SUM(AI$13:AI829),"")</f>
        <v/>
      </c>
      <c r="AH829" s="431" t="str">
        <f t="shared" si="29"/>
        <v/>
      </c>
      <c r="AI829" s="430" t="str">
        <f t="shared" si="30"/>
        <v/>
      </c>
    </row>
    <row r="830" spans="3:35" ht="20" customHeight="1">
      <c r="C830" s="83">
        <v>818</v>
      </c>
      <c r="D830" s="541"/>
      <c r="E830" s="541"/>
      <c r="F830" s="541"/>
      <c r="G830" s="542"/>
      <c r="H830" s="541"/>
      <c r="I830" s="541"/>
      <c r="K830" s="287">
        <v>1</v>
      </c>
      <c r="AG830" s="430" t="str">
        <f>IF(AI830=1,SUM(AI$13:AI830),"")</f>
        <v/>
      </c>
      <c r="AH830" s="431" t="str">
        <f t="shared" si="29"/>
        <v/>
      </c>
      <c r="AI830" s="430" t="str">
        <f t="shared" si="30"/>
        <v/>
      </c>
    </row>
    <row r="831" spans="3:35" ht="20" customHeight="1">
      <c r="C831" s="83">
        <v>819</v>
      </c>
      <c r="D831" s="541"/>
      <c r="E831" s="541"/>
      <c r="F831" s="541"/>
      <c r="G831" s="542"/>
      <c r="H831" s="541"/>
      <c r="I831" s="541"/>
      <c r="K831" s="287">
        <v>1</v>
      </c>
      <c r="AG831" s="430" t="str">
        <f>IF(AI831=1,SUM(AI$13:AI831),"")</f>
        <v/>
      </c>
      <c r="AH831" s="431" t="str">
        <f t="shared" si="29"/>
        <v/>
      </c>
      <c r="AI831" s="430" t="str">
        <f t="shared" si="30"/>
        <v/>
      </c>
    </row>
    <row r="832" spans="3:35" ht="20" customHeight="1">
      <c r="C832" s="83">
        <v>820</v>
      </c>
      <c r="D832" s="541"/>
      <c r="E832" s="541"/>
      <c r="F832" s="541"/>
      <c r="G832" s="542"/>
      <c r="H832" s="541"/>
      <c r="I832" s="541"/>
      <c r="K832" s="287">
        <v>1</v>
      </c>
      <c r="AG832" s="430" t="str">
        <f>IF(AI832=1,SUM(AI$13:AI832),"")</f>
        <v/>
      </c>
      <c r="AH832" s="431" t="str">
        <f t="shared" si="29"/>
        <v/>
      </c>
      <c r="AI832" s="430" t="str">
        <f t="shared" si="30"/>
        <v/>
      </c>
    </row>
    <row r="833" spans="3:35" ht="20" customHeight="1">
      <c r="C833" s="83">
        <v>821</v>
      </c>
      <c r="D833" s="541"/>
      <c r="E833" s="541"/>
      <c r="F833" s="541"/>
      <c r="G833" s="542"/>
      <c r="H833" s="541"/>
      <c r="I833" s="541"/>
      <c r="K833" s="287">
        <v>1</v>
      </c>
      <c r="AG833" s="430" t="str">
        <f>IF(AI833=1,SUM(AI$13:AI833),"")</f>
        <v/>
      </c>
      <c r="AH833" s="431" t="str">
        <f t="shared" si="29"/>
        <v/>
      </c>
      <c r="AI833" s="430" t="str">
        <f t="shared" si="30"/>
        <v/>
      </c>
    </row>
    <row r="834" spans="3:35" ht="20" customHeight="1">
      <c r="C834" s="83">
        <v>822</v>
      </c>
      <c r="D834" s="541"/>
      <c r="E834" s="541"/>
      <c r="F834" s="541"/>
      <c r="G834" s="542"/>
      <c r="H834" s="541"/>
      <c r="I834" s="541"/>
      <c r="K834" s="287">
        <v>1</v>
      </c>
      <c r="AG834" s="430" t="str">
        <f>IF(AI834=1,SUM(AI$13:AI834),"")</f>
        <v/>
      </c>
      <c r="AH834" s="431" t="str">
        <f t="shared" si="29"/>
        <v/>
      </c>
      <c r="AI834" s="430" t="str">
        <f t="shared" si="30"/>
        <v/>
      </c>
    </row>
    <row r="835" spans="3:35" ht="20" customHeight="1">
      <c r="C835" s="83">
        <v>823</v>
      </c>
      <c r="D835" s="541"/>
      <c r="E835" s="541"/>
      <c r="F835" s="541"/>
      <c r="G835" s="542"/>
      <c r="H835" s="541"/>
      <c r="I835" s="541"/>
      <c r="K835" s="287">
        <v>1</v>
      </c>
      <c r="AG835" s="430" t="str">
        <f>IF(AI835=1,SUM(AI$13:AI835),"")</f>
        <v/>
      </c>
      <c r="AH835" s="431" t="str">
        <f t="shared" si="29"/>
        <v/>
      </c>
      <c r="AI835" s="430" t="str">
        <f t="shared" si="30"/>
        <v/>
      </c>
    </row>
    <row r="836" spans="3:35" ht="20" customHeight="1">
      <c r="C836" s="83">
        <v>824</v>
      </c>
      <c r="D836" s="541"/>
      <c r="E836" s="541"/>
      <c r="F836" s="541"/>
      <c r="G836" s="542"/>
      <c r="H836" s="541"/>
      <c r="I836" s="541"/>
      <c r="K836" s="287">
        <v>1</v>
      </c>
      <c r="AG836" s="430" t="str">
        <f>IF(AI836=1,SUM(AI$13:AI836),"")</f>
        <v/>
      </c>
      <c r="AH836" s="431" t="str">
        <f t="shared" si="29"/>
        <v/>
      </c>
      <c r="AI836" s="430" t="str">
        <f t="shared" si="30"/>
        <v/>
      </c>
    </row>
    <row r="837" spans="3:35" ht="20" customHeight="1">
      <c r="C837" s="83">
        <v>825</v>
      </c>
      <c r="D837" s="541"/>
      <c r="E837" s="541"/>
      <c r="F837" s="541"/>
      <c r="G837" s="542"/>
      <c r="H837" s="541"/>
      <c r="I837" s="541"/>
      <c r="K837" s="287">
        <v>1</v>
      </c>
      <c r="AG837" s="430" t="str">
        <f>IF(AI837=1,SUM(AI$13:AI837),"")</f>
        <v/>
      </c>
      <c r="AH837" s="431" t="str">
        <f t="shared" si="29"/>
        <v/>
      </c>
      <c r="AI837" s="430" t="str">
        <f t="shared" si="30"/>
        <v/>
      </c>
    </row>
    <row r="838" spans="3:35" ht="20" customHeight="1">
      <c r="C838" s="83">
        <v>826</v>
      </c>
      <c r="D838" s="541"/>
      <c r="E838" s="541"/>
      <c r="F838" s="541"/>
      <c r="G838" s="542"/>
      <c r="H838" s="541"/>
      <c r="I838" s="541"/>
      <c r="K838" s="287">
        <v>1</v>
      </c>
      <c r="AG838" s="430" t="str">
        <f>IF(AI838=1,SUM(AI$13:AI838),"")</f>
        <v/>
      </c>
      <c r="AH838" s="431" t="str">
        <f t="shared" si="29"/>
        <v/>
      </c>
      <c r="AI838" s="430" t="str">
        <f t="shared" si="30"/>
        <v/>
      </c>
    </row>
    <row r="839" spans="3:35" ht="20" customHeight="1">
      <c r="C839" s="83">
        <v>827</v>
      </c>
      <c r="D839" s="541"/>
      <c r="E839" s="541"/>
      <c r="F839" s="541"/>
      <c r="G839" s="542"/>
      <c r="H839" s="541"/>
      <c r="I839" s="541"/>
      <c r="K839" s="287">
        <v>1</v>
      </c>
      <c r="AG839" s="430" t="str">
        <f>IF(AI839=1,SUM(AI$13:AI839),"")</f>
        <v/>
      </c>
      <c r="AH839" s="431" t="str">
        <f t="shared" si="29"/>
        <v/>
      </c>
      <c r="AI839" s="430" t="str">
        <f t="shared" si="30"/>
        <v/>
      </c>
    </row>
    <row r="840" spans="3:35" ht="20" customHeight="1">
      <c r="C840" s="83">
        <v>828</v>
      </c>
      <c r="D840" s="541"/>
      <c r="E840" s="541"/>
      <c r="F840" s="541"/>
      <c r="G840" s="542"/>
      <c r="H840" s="541"/>
      <c r="I840" s="541"/>
      <c r="K840" s="287">
        <v>1</v>
      </c>
      <c r="AG840" s="430" t="str">
        <f>IF(AI840=1,SUM(AI$13:AI840),"")</f>
        <v/>
      </c>
      <c r="AH840" s="431" t="str">
        <f t="shared" si="29"/>
        <v/>
      </c>
      <c r="AI840" s="430" t="str">
        <f t="shared" si="30"/>
        <v/>
      </c>
    </row>
    <row r="841" spans="3:35" ht="20" customHeight="1">
      <c r="C841" s="83">
        <v>829</v>
      </c>
      <c r="D841" s="541"/>
      <c r="E841" s="541"/>
      <c r="F841" s="541"/>
      <c r="G841" s="542"/>
      <c r="H841" s="541"/>
      <c r="I841" s="541"/>
      <c r="K841" s="287">
        <v>1</v>
      </c>
      <c r="AG841" s="430" t="str">
        <f>IF(AI841=1,SUM(AI$13:AI841),"")</f>
        <v/>
      </c>
      <c r="AH841" s="431" t="str">
        <f t="shared" si="29"/>
        <v/>
      </c>
      <c r="AI841" s="430" t="str">
        <f t="shared" si="30"/>
        <v/>
      </c>
    </row>
    <row r="842" spans="3:35" ht="20" customHeight="1">
      <c r="C842" s="83">
        <v>830</v>
      </c>
      <c r="D842" s="541"/>
      <c r="E842" s="541"/>
      <c r="F842" s="541"/>
      <c r="G842" s="542"/>
      <c r="H842" s="541"/>
      <c r="I842" s="541"/>
      <c r="K842" s="287">
        <v>1</v>
      </c>
      <c r="AG842" s="430" t="str">
        <f>IF(AI842=1,SUM(AI$13:AI842),"")</f>
        <v/>
      </c>
      <c r="AH842" s="431" t="str">
        <f t="shared" si="29"/>
        <v/>
      </c>
      <c r="AI842" s="430" t="str">
        <f t="shared" si="30"/>
        <v/>
      </c>
    </row>
    <row r="843" spans="3:35" ht="20" customHeight="1">
      <c r="C843" s="83">
        <v>831</v>
      </c>
      <c r="D843" s="541"/>
      <c r="E843" s="541"/>
      <c r="F843" s="541"/>
      <c r="G843" s="542"/>
      <c r="H843" s="541"/>
      <c r="I843" s="541"/>
      <c r="K843" s="287">
        <v>1</v>
      </c>
      <c r="AG843" s="430" t="str">
        <f>IF(AI843=1,SUM(AI$13:AI843),"")</f>
        <v/>
      </c>
      <c r="AH843" s="431" t="str">
        <f t="shared" si="29"/>
        <v/>
      </c>
      <c r="AI843" s="430" t="str">
        <f t="shared" si="30"/>
        <v/>
      </c>
    </row>
    <row r="844" spans="3:35" ht="20" customHeight="1">
      <c r="C844" s="83">
        <v>832</v>
      </c>
      <c r="D844" s="541"/>
      <c r="E844" s="541"/>
      <c r="F844" s="541"/>
      <c r="G844" s="542"/>
      <c r="H844" s="541"/>
      <c r="I844" s="541"/>
      <c r="K844" s="287">
        <v>1</v>
      </c>
      <c r="AG844" s="430" t="str">
        <f>IF(AI844=1,SUM(AI$13:AI844),"")</f>
        <v/>
      </c>
      <c r="AH844" s="431" t="str">
        <f t="shared" si="29"/>
        <v/>
      </c>
      <c r="AI844" s="430" t="str">
        <f t="shared" si="30"/>
        <v/>
      </c>
    </row>
    <row r="845" spans="3:35" ht="20" customHeight="1">
      <c r="C845" s="83">
        <v>833</v>
      </c>
      <c r="D845" s="541"/>
      <c r="E845" s="541"/>
      <c r="F845" s="541"/>
      <c r="G845" s="542"/>
      <c r="H845" s="541"/>
      <c r="I845" s="541"/>
      <c r="K845" s="287">
        <v>1</v>
      </c>
      <c r="AG845" s="430" t="str">
        <f>IF(AI845=1,SUM(AI$13:AI845),"")</f>
        <v/>
      </c>
      <c r="AH845" s="431" t="str">
        <f t="shared" si="29"/>
        <v/>
      </c>
      <c r="AI845" s="430" t="str">
        <f t="shared" si="30"/>
        <v/>
      </c>
    </row>
    <row r="846" spans="3:35" ht="20" customHeight="1">
      <c r="C846" s="83">
        <v>834</v>
      </c>
      <c r="D846" s="541"/>
      <c r="E846" s="541"/>
      <c r="F846" s="541"/>
      <c r="G846" s="542"/>
      <c r="H846" s="541"/>
      <c r="I846" s="541"/>
      <c r="K846" s="287">
        <v>1</v>
      </c>
      <c r="AG846" s="430" t="str">
        <f>IF(AI846=1,SUM(AI$13:AI846),"")</f>
        <v/>
      </c>
      <c r="AH846" s="431" t="str">
        <f t="shared" ref="AH846:AH909" si="31">IF(I846="","",I846&amp;"; ")</f>
        <v/>
      </c>
      <c r="AI846" s="430" t="str">
        <f t="shared" ref="AI846:AI909" si="32">IF(AH846="","",1)</f>
        <v/>
      </c>
    </row>
    <row r="847" spans="3:35" ht="20" customHeight="1">
      <c r="C847" s="83">
        <v>835</v>
      </c>
      <c r="D847" s="541"/>
      <c r="E847" s="541"/>
      <c r="F847" s="541"/>
      <c r="G847" s="542"/>
      <c r="H847" s="541"/>
      <c r="I847" s="541"/>
      <c r="K847" s="287">
        <v>1</v>
      </c>
      <c r="AG847" s="430" t="str">
        <f>IF(AI847=1,SUM(AI$13:AI847),"")</f>
        <v/>
      </c>
      <c r="AH847" s="431" t="str">
        <f t="shared" si="31"/>
        <v/>
      </c>
      <c r="AI847" s="430" t="str">
        <f t="shared" si="32"/>
        <v/>
      </c>
    </row>
    <row r="848" spans="3:35" ht="20" customHeight="1">
      <c r="C848" s="83">
        <v>836</v>
      </c>
      <c r="D848" s="541"/>
      <c r="E848" s="541"/>
      <c r="F848" s="541"/>
      <c r="G848" s="542"/>
      <c r="H848" s="541"/>
      <c r="I848" s="541"/>
      <c r="K848" s="287">
        <v>1</v>
      </c>
      <c r="AG848" s="430" t="str">
        <f>IF(AI848=1,SUM(AI$13:AI848),"")</f>
        <v/>
      </c>
      <c r="AH848" s="431" t="str">
        <f t="shared" si="31"/>
        <v/>
      </c>
      <c r="AI848" s="430" t="str">
        <f t="shared" si="32"/>
        <v/>
      </c>
    </row>
    <row r="849" spans="3:35" ht="20" customHeight="1">
      <c r="C849" s="83">
        <v>837</v>
      </c>
      <c r="D849" s="541"/>
      <c r="E849" s="541"/>
      <c r="F849" s="541"/>
      <c r="G849" s="542"/>
      <c r="H849" s="541"/>
      <c r="I849" s="541"/>
      <c r="K849" s="287">
        <v>1</v>
      </c>
      <c r="AG849" s="430" t="str">
        <f>IF(AI849=1,SUM(AI$13:AI849),"")</f>
        <v/>
      </c>
      <c r="AH849" s="431" t="str">
        <f t="shared" si="31"/>
        <v/>
      </c>
      <c r="AI849" s="430" t="str">
        <f t="shared" si="32"/>
        <v/>
      </c>
    </row>
    <row r="850" spans="3:35" ht="20" customHeight="1">
      <c r="C850" s="83">
        <v>838</v>
      </c>
      <c r="D850" s="541"/>
      <c r="E850" s="541"/>
      <c r="F850" s="541"/>
      <c r="G850" s="542"/>
      <c r="H850" s="541"/>
      <c r="I850" s="541"/>
      <c r="K850" s="287">
        <v>1</v>
      </c>
      <c r="AG850" s="430" t="str">
        <f>IF(AI850=1,SUM(AI$13:AI850),"")</f>
        <v/>
      </c>
      <c r="AH850" s="431" t="str">
        <f t="shared" si="31"/>
        <v/>
      </c>
      <c r="AI850" s="430" t="str">
        <f t="shared" si="32"/>
        <v/>
      </c>
    </row>
    <row r="851" spans="3:35" ht="20" customHeight="1">
      <c r="C851" s="83">
        <v>839</v>
      </c>
      <c r="D851" s="541"/>
      <c r="E851" s="541"/>
      <c r="F851" s="541"/>
      <c r="G851" s="542"/>
      <c r="H851" s="541"/>
      <c r="I851" s="541"/>
      <c r="K851" s="287">
        <v>1</v>
      </c>
      <c r="AG851" s="430" t="str">
        <f>IF(AI851=1,SUM(AI$13:AI851),"")</f>
        <v/>
      </c>
      <c r="AH851" s="431" t="str">
        <f t="shared" si="31"/>
        <v/>
      </c>
      <c r="AI851" s="430" t="str">
        <f t="shared" si="32"/>
        <v/>
      </c>
    </row>
    <row r="852" spans="3:35" ht="20" customHeight="1">
      <c r="C852" s="83">
        <v>840</v>
      </c>
      <c r="D852" s="541"/>
      <c r="E852" s="541"/>
      <c r="F852" s="541"/>
      <c r="G852" s="542"/>
      <c r="H852" s="541"/>
      <c r="I852" s="541"/>
      <c r="K852" s="287">
        <v>1</v>
      </c>
      <c r="AG852" s="430" t="str">
        <f>IF(AI852=1,SUM(AI$13:AI852),"")</f>
        <v/>
      </c>
      <c r="AH852" s="431" t="str">
        <f t="shared" si="31"/>
        <v/>
      </c>
      <c r="AI852" s="430" t="str">
        <f t="shared" si="32"/>
        <v/>
      </c>
    </row>
    <row r="853" spans="3:35" ht="20" customHeight="1">
      <c r="C853" s="83">
        <v>841</v>
      </c>
      <c r="D853" s="541"/>
      <c r="E853" s="541"/>
      <c r="F853" s="541"/>
      <c r="G853" s="542"/>
      <c r="H853" s="541"/>
      <c r="I853" s="541"/>
      <c r="K853" s="287">
        <v>1</v>
      </c>
      <c r="AG853" s="430" t="str">
        <f>IF(AI853=1,SUM(AI$13:AI853),"")</f>
        <v/>
      </c>
      <c r="AH853" s="431" t="str">
        <f t="shared" si="31"/>
        <v/>
      </c>
      <c r="AI853" s="430" t="str">
        <f t="shared" si="32"/>
        <v/>
      </c>
    </row>
    <row r="854" spans="3:35" ht="20" customHeight="1">
      <c r="C854" s="83">
        <v>842</v>
      </c>
      <c r="D854" s="541"/>
      <c r="E854" s="541"/>
      <c r="F854" s="541"/>
      <c r="G854" s="542"/>
      <c r="H854" s="541"/>
      <c r="I854" s="541"/>
      <c r="K854" s="287">
        <v>1</v>
      </c>
      <c r="AG854" s="430" t="str">
        <f>IF(AI854=1,SUM(AI$13:AI854),"")</f>
        <v/>
      </c>
      <c r="AH854" s="431" t="str">
        <f t="shared" si="31"/>
        <v/>
      </c>
      <c r="AI854" s="430" t="str">
        <f t="shared" si="32"/>
        <v/>
      </c>
    </row>
    <row r="855" spans="3:35" ht="20" customHeight="1">
      <c r="C855" s="83">
        <v>843</v>
      </c>
      <c r="D855" s="541"/>
      <c r="E855" s="541"/>
      <c r="F855" s="541"/>
      <c r="G855" s="542"/>
      <c r="H855" s="541"/>
      <c r="I855" s="541"/>
      <c r="K855" s="287">
        <v>1</v>
      </c>
      <c r="AG855" s="430" t="str">
        <f>IF(AI855=1,SUM(AI$13:AI855),"")</f>
        <v/>
      </c>
      <c r="AH855" s="431" t="str">
        <f t="shared" si="31"/>
        <v/>
      </c>
      <c r="AI855" s="430" t="str">
        <f t="shared" si="32"/>
        <v/>
      </c>
    </row>
    <row r="856" spans="3:35" ht="20" customHeight="1">
      <c r="C856" s="83">
        <v>844</v>
      </c>
      <c r="D856" s="541"/>
      <c r="E856" s="541"/>
      <c r="F856" s="541"/>
      <c r="G856" s="542"/>
      <c r="H856" s="541"/>
      <c r="I856" s="541"/>
      <c r="K856" s="287">
        <v>1</v>
      </c>
      <c r="AG856" s="430" t="str">
        <f>IF(AI856=1,SUM(AI$13:AI856),"")</f>
        <v/>
      </c>
      <c r="AH856" s="431" t="str">
        <f t="shared" si="31"/>
        <v/>
      </c>
      <c r="AI856" s="430" t="str">
        <f t="shared" si="32"/>
        <v/>
      </c>
    </row>
    <row r="857" spans="3:35" ht="20" customHeight="1">
      <c r="C857" s="83">
        <v>845</v>
      </c>
      <c r="D857" s="541"/>
      <c r="E857" s="541"/>
      <c r="F857" s="541"/>
      <c r="G857" s="542"/>
      <c r="H857" s="541"/>
      <c r="I857" s="541"/>
      <c r="K857" s="287">
        <v>1</v>
      </c>
      <c r="AG857" s="430" t="str">
        <f>IF(AI857=1,SUM(AI$13:AI857),"")</f>
        <v/>
      </c>
      <c r="AH857" s="431" t="str">
        <f t="shared" si="31"/>
        <v/>
      </c>
      <c r="AI857" s="430" t="str">
        <f t="shared" si="32"/>
        <v/>
      </c>
    </row>
    <row r="858" spans="3:35" ht="20" customHeight="1">
      <c r="C858" s="83">
        <v>846</v>
      </c>
      <c r="D858" s="541"/>
      <c r="E858" s="541"/>
      <c r="F858" s="541"/>
      <c r="G858" s="542"/>
      <c r="H858" s="541"/>
      <c r="I858" s="541"/>
      <c r="K858" s="287">
        <v>1</v>
      </c>
      <c r="AG858" s="430" t="str">
        <f>IF(AI858=1,SUM(AI$13:AI858),"")</f>
        <v/>
      </c>
      <c r="AH858" s="431" t="str">
        <f t="shared" si="31"/>
        <v/>
      </c>
      <c r="AI858" s="430" t="str">
        <f t="shared" si="32"/>
        <v/>
      </c>
    </row>
    <row r="859" spans="3:35" ht="20" customHeight="1">
      <c r="C859" s="83">
        <v>847</v>
      </c>
      <c r="D859" s="541"/>
      <c r="E859" s="541"/>
      <c r="F859" s="541"/>
      <c r="G859" s="542"/>
      <c r="H859" s="541"/>
      <c r="I859" s="541"/>
      <c r="K859" s="287">
        <v>1</v>
      </c>
      <c r="AG859" s="430" t="str">
        <f>IF(AI859=1,SUM(AI$13:AI859),"")</f>
        <v/>
      </c>
      <c r="AH859" s="431" t="str">
        <f t="shared" si="31"/>
        <v/>
      </c>
      <c r="AI859" s="430" t="str">
        <f t="shared" si="32"/>
        <v/>
      </c>
    </row>
    <row r="860" spans="3:35" ht="20" customHeight="1">
      <c r="C860" s="83">
        <v>848</v>
      </c>
      <c r="D860" s="541"/>
      <c r="E860" s="541"/>
      <c r="F860" s="541"/>
      <c r="G860" s="542"/>
      <c r="H860" s="541"/>
      <c r="I860" s="541"/>
      <c r="K860" s="287">
        <v>1</v>
      </c>
      <c r="AG860" s="430" t="str">
        <f>IF(AI860=1,SUM(AI$13:AI860),"")</f>
        <v/>
      </c>
      <c r="AH860" s="431" t="str">
        <f t="shared" si="31"/>
        <v/>
      </c>
      <c r="AI860" s="430" t="str">
        <f t="shared" si="32"/>
        <v/>
      </c>
    </row>
    <row r="861" spans="3:35" ht="20" customHeight="1">
      <c r="C861" s="83">
        <v>849</v>
      </c>
      <c r="D861" s="541"/>
      <c r="E861" s="541"/>
      <c r="F861" s="541"/>
      <c r="G861" s="542"/>
      <c r="H861" s="541"/>
      <c r="I861" s="541"/>
      <c r="K861" s="287">
        <v>1</v>
      </c>
      <c r="AG861" s="430" t="str">
        <f>IF(AI861=1,SUM(AI$13:AI861),"")</f>
        <v/>
      </c>
      <c r="AH861" s="431" t="str">
        <f t="shared" si="31"/>
        <v/>
      </c>
      <c r="AI861" s="430" t="str">
        <f t="shared" si="32"/>
        <v/>
      </c>
    </row>
    <row r="862" spans="3:35" ht="20" customHeight="1">
      <c r="C862" s="83">
        <v>850</v>
      </c>
      <c r="D862" s="541"/>
      <c r="E862" s="541"/>
      <c r="F862" s="541"/>
      <c r="G862" s="542"/>
      <c r="H862" s="541"/>
      <c r="I862" s="541"/>
      <c r="K862" s="287">
        <v>1</v>
      </c>
      <c r="AG862" s="430" t="str">
        <f>IF(AI862=1,SUM(AI$13:AI862),"")</f>
        <v/>
      </c>
      <c r="AH862" s="431" t="str">
        <f t="shared" si="31"/>
        <v/>
      </c>
      <c r="AI862" s="430" t="str">
        <f t="shared" si="32"/>
        <v/>
      </c>
    </row>
    <row r="863" spans="3:35" ht="20" customHeight="1">
      <c r="C863" s="83">
        <v>851</v>
      </c>
      <c r="D863" s="541"/>
      <c r="E863" s="541"/>
      <c r="F863" s="541"/>
      <c r="G863" s="542"/>
      <c r="H863" s="541"/>
      <c r="I863" s="541"/>
      <c r="K863" s="287">
        <v>1</v>
      </c>
      <c r="AG863" s="430" t="str">
        <f>IF(AI863=1,SUM(AI$13:AI863),"")</f>
        <v/>
      </c>
      <c r="AH863" s="431" t="str">
        <f t="shared" si="31"/>
        <v/>
      </c>
      <c r="AI863" s="430" t="str">
        <f t="shared" si="32"/>
        <v/>
      </c>
    </row>
    <row r="864" spans="3:35" ht="20" customHeight="1">
      <c r="C864" s="83">
        <v>852</v>
      </c>
      <c r="D864" s="541"/>
      <c r="E864" s="541"/>
      <c r="F864" s="541"/>
      <c r="G864" s="542"/>
      <c r="H864" s="541"/>
      <c r="I864" s="541"/>
      <c r="K864" s="287">
        <v>1</v>
      </c>
      <c r="AG864" s="430" t="str">
        <f>IF(AI864=1,SUM(AI$13:AI864),"")</f>
        <v/>
      </c>
      <c r="AH864" s="431" t="str">
        <f t="shared" si="31"/>
        <v/>
      </c>
      <c r="AI864" s="430" t="str">
        <f t="shared" si="32"/>
        <v/>
      </c>
    </row>
    <row r="865" spans="3:35" ht="20" customHeight="1">
      <c r="C865" s="83">
        <v>853</v>
      </c>
      <c r="D865" s="541"/>
      <c r="E865" s="541"/>
      <c r="F865" s="541"/>
      <c r="G865" s="542"/>
      <c r="H865" s="541"/>
      <c r="I865" s="541"/>
      <c r="K865" s="287">
        <v>1</v>
      </c>
      <c r="AG865" s="430" t="str">
        <f>IF(AI865=1,SUM(AI$13:AI865),"")</f>
        <v/>
      </c>
      <c r="AH865" s="431" t="str">
        <f t="shared" si="31"/>
        <v/>
      </c>
      <c r="AI865" s="430" t="str">
        <f t="shared" si="32"/>
        <v/>
      </c>
    </row>
    <row r="866" spans="3:35" ht="20" customHeight="1">
      <c r="C866" s="83">
        <v>854</v>
      </c>
      <c r="D866" s="541"/>
      <c r="E866" s="541"/>
      <c r="F866" s="541"/>
      <c r="G866" s="542"/>
      <c r="H866" s="541"/>
      <c r="I866" s="541"/>
      <c r="K866" s="287">
        <v>1</v>
      </c>
      <c r="AG866" s="430" t="str">
        <f>IF(AI866=1,SUM(AI$13:AI866),"")</f>
        <v/>
      </c>
      <c r="AH866" s="431" t="str">
        <f t="shared" si="31"/>
        <v/>
      </c>
      <c r="AI866" s="430" t="str">
        <f t="shared" si="32"/>
        <v/>
      </c>
    </row>
    <row r="867" spans="3:35" ht="20" customHeight="1">
      <c r="C867" s="83">
        <v>855</v>
      </c>
      <c r="D867" s="541"/>
      <c r="E867" s="541"/>
      <c r="F867" s="541"/>
      <c r="G867" s="542"/>
      <c r="H867" s="541"/>
      <c r="I867" s="541"/>
      <c r="K867" s="287">
        <v>1</v>
      </c>
      <c r="AG867" s="430" t="str">
        <f>IF(AI867=1,SUM(AI$13:AI867),"")</f>
        <v/>
      </c>
      <c r="AH867" s="431" t="str">
        <f t="shared" si="31"/>
        <v/>
      </c>
      <c r="AI867" s="430" t="str">
        <f t="shared" si="32"/>
        <v/>
      </c>
    </row>
    <row r="868" spans="3:35" ht="20" customHeight="1">
      <c r="C868" s="83">
        <v>856</v>
      </c>
      <c r="D868" s="541"/>
      <c r="E868" s="541"/>
      <c r="F868" s="541"/>
      <c r="G868" s="542"/>
      <c r="H868" s="541"/>
      <c r="I868" s="541"/>
      <c r="K868" s="287">
        <v>1</v>
      </c>
      <c r="AG868" s="430" t="str">
        <f>IF(AI868=1,SUM(AI$13:AI868),"")</f>
        <v/>
      </c>
      <c r="AH868" s="431" t="str">
        <f t="shared" si="31"/>
        <v/>
      </c>
      <c r="AI868" s="430" t="str">
        <f t="shared" si="32"/>
        <v/>
      </c>
    </row>
    <row r="869" spans="3:35" ht="20" customHeight="1">
      <c r="C869" s="83">
        <v>857</v>
      </c>
      <c r="D869" s="541"/>
      <c r="E869" s="541"/>
      <c r="F869" s="541"/>
      <c r="G869" s="542"/>
      <c r="H869" s="541"/>
      <c r="I869" s="541"/>
      <c r="K869" s="287">
        <v>1</v>
      </c>
      <c r="AG869" s="430" t="str">
        <f>IF(AI869=1,SUM(AI$13:AI869),"")</f>
        <v/>
      </c>
      <c r="AH869" s="431" t="str">
        <f t="shared" si="31"/>
        <v/>
      </c>
      <c r="AI869" s="430" t="str">
        <f t="shared" si="32"/>
        <v/>
      </c>
    </row>
    <row r="870" spans="3:35" ht="20" customHeight="1">
      <c r="C870" s="83">
        <v>858</v>
      </c>
      <c r="D870" s="541"/>
      <c r="E870" s="541"/>
      <c r="F870" s="541"/>
      <c r="G870" s="542"/>
      <c r="H870" s="541"/>
      <c r="I870" s="541"/>
      <c r="K870" s="287">
        <v>1</v>
      </c>
      <c r="AG870" s="430" t="str">
        <f>IF(AI870=1,SUM(AI$13:AI870),"")</f>
        <v/>
      </c>
      <c r="AH870" s="431" t="str">
        <f t="shared" si="31"/>
        <v/>
      </c>
      <c r="AI870" s="430" t="str">
        <f t="shared" si="32"/>
        <v/>
      </c>
    </row>
    <row r="871" spans="3:35" ht="20" customHeight="1">
      <c r="C871" s="83">
        <v>859</v>
      </c>
      <c r="D871" s="541"/>
      <c r="E871" s="541"/>
      <c r="F871" s="541"/>
      <c r="G871" s="542"/>
      <c r="H871" s="541"/>
      <c r="I871" s="541"/>
      <c r="K871" s="287">
        <v>1</v>
      </c>
      <c r="AG871" s="430" t="str">
        <f>IF(AI871=1,SUM(AI$13:AI871),"")</f>
        <v/>
      </c>
      <c r="AH871" s="431" t="str">
        <f t="shared" si="31"/>
        <v/>
      </c>
      <c r="AI871" s="430" t="str">
        <f t="shared" si="32"/>
        <v/>
      </c>
    </row>
    <row r="872" spans="3:35" ht="20" customHeight="1">
      <c r="C872" s="83">
        <v>860</v>
      </c>
      <c r="D872" s="541"/>
      <c r="E872" s="541"/>
      <c r="F872" s="541"/>
      <c r="G872" s="542"/>
      <c r="H872" s="541"/>
      <c r="I872" s="541"/>
      <c r="K872" s="287">
        <v>1</v>
      </c>
      <c r="AG872" s="430" t="str">
        <f>IF(AI872=1,SUM(AI$13:AI872),"")</f>
        <v/>
      </c>
      <c r="AH872" s="431" t="str">
        <f t="shared" si="31"/>
        <v/>
      </c>
      <c r="AI872" s="430" t="str">
        <f t="shared" si="32"/>
        <v/>
      </c>
    </row>
    <row r="873" spans="3:35" ht="20" customHeight="1">
      <c r="C873" s="83">
        <v>861</v>
      </c>
      <c r="D873" s="541"/>
      <c r="E873" s="541"/>
      <c r="F873" s="541"/>
      <c r="G873" s="542"/>
      <c r="H873" s="541"/>
      <c r="I873" s="541"/>
      <c r="K873" s="287">
        <v>1</v>
      </c>
      <c r="AG873" s="430" t="str">
        <f>IF(AI873=1,SUM(AI$13:AI873),"")</f>
        <v/>
      </c>
      <c r="AH873" s="431" t="str">
        <f t="shared" si="31"/>
        <v/>
      </c>
      <c r="AI873" s="430" t="str">
        <f t="shared" si="32"/>
        <v/>
      </c>
    </row>
    <row r="874" spans="3:35" ht="20" customHeight="1">
      <c r="C874" s="83">
        <v>862</v>
      </c>
      <c r="D874" s="541"/>
      <c r="E874" s="541"/>
      <c r="F874" s="541"/>
      <c r="G874" s="542"/>
      <c r="H874" s="541"/>
      <c r="I874" s="541"/>
      <c r="K874" s="287">
        <v>1</v>
      </c>
      <c r="AG874" s="430" t="str">
        <f>IF(AI874=1,SUM(AI$13:AI874),"")</f>
        <v/>
      </c>
      <c r="AH874" s="431" t="str">
        <f t="shared" si="31"/>
        <v/>
      </c>
      <c r="AI874" s="430" t="str">
        <f t="shared" si="32"/>
        <v/>
      </c>
    </row>
    <row r="875" spans="3:35" ht="20" customHeight="1">
      <c r="C875" s="83">
        <v>863</v>
      </c>
      <c r="D875" s="541"/>
      <c r="E875" s="541"/>
      <c r="F875" s="541"/>
      <c r="G875" s="542"/>
      <c r="H875" s="541"/>
      <c r="I875" s="541"/>
      <c r="K875" s="287">
        <v>1</v>
      </c>
      <c r="AG875" s="430" t="str">
        <f>IF(AI875=1,SUM(AI$13:AI875),"")</f>
        <v/>
      </c>
      <c r="AH875" s="431" t="str">
        <f t="shared" si="31"/>
        <v/>
      </c>
      <c r="AI875" s="430" t="str">
        <f t="shared" si="32"/>
        <v/>
      </c>
    </row>
    <row r="876" spans="3:35" ht="20" customHeight="1">
      <c r="C876" s="83">
        <v>864</v>
      </c>
      <c r="D876" s="541"/>
      <c r="E876" s="541"/>
      <c r="F876" s="541"/>
      <c r="G876" s="542"/>
      <c r="H876" s="541"/>
      <c r="I876" s="541"/>
      <c r="K876" s="287">
        <v>1</v>
      </c>
      <c r="AG876" s="430" t="str">
        <f>IF(AI876=1,SUM(AI$13:AI876),"")</f>
        <v/>
      </c>
      <c r="AH876" s="431" t="str">
        <f t="shared" si="31"/>
        <v/>
      </c>
      <c r="AI876" s="430" t="str">
        <f t="shared" si="32"/>
        <v/>
      </c>
    </row>
    <row r="877" spans="3:35" ht="20" customHeight="1">
      <c r="C877" s="83">
        <v>865</v>
      </c>
      <c r="D877" s="541"/>
      <c r="E877" s="541"/>
      <c r="F877" s="541"/>
      <c r="G877" s="542"/>
      <c r="H877" s="541"/>
      <c r="I877" s="541"/>
      <c r="K877" s="287">
        <v>1</v>
      </c>
      <c r="AG877" s="430" t="str">
        <f>IF(AI877=1,SUM(AI$13:AI877),"")</f>
        <v/>
      </c>
      <c r="AH877" s="431" t="str">
        <f t="shared" si="31"/>
        <v/>
      </c>
      <c r="AI877" s="430" t="str">
        <f t="shared" si="32"/>
        <v/>
      </c>
    </row>
    <row r="878" spans="3:35" ht="20" customHeight="1">
      <c r="C878" s="83">
        <v>866</v>
      </c>
      <c r="D878" s="541"/>
      <c r="E878" s="541"/>
      <c r="F878" s="541"/>
      <c r="G878" s="542"/>
      <c r="H878" s="541"/>
      <c r="I878" s="541"/>
      <c r="K878" s="287">
        <v>1</v>
      </c>
      <c r="AG878" s="430" t="str">
        <f>IF(AI878=1,SUM(AI$13:AI878),"")</f>
        <v/>
      </c>
      <c r="AH878" s="431" t="str">
        <f t="shared" si="31"/>
        <v/>
      </c>
      <c r="AI878" s="430" t="str">
        <f t="shared" si="32"/>
        <v/>
      </c>
    </row>
    <row r="879" spans="3:35" ht="20" customHeight="1">
      <c r="C879" s="83">
        <v>867</v>
      </c>
      <c r="D879" s="541"/>
      <c r="E879" s="541"/>
      <c r="F879" s="541"/>
      <c r="G879" s="542"/>
      <c r="H879" s="541"/>
      <c r="I879" s="541"/>
      <c r="K879" s="287">
        <v>1</v>
      </c>
      <c r="AG879" s="430" t="str">
        <f>IF(AI879=1,SUM(AI$13:AI879),"")</f>
        <v/>
      </c>
      <c r="AH879" s="431" t="str">
        <f t="shared" si="31"/>
        <v/>
      </c>
      <c r="AI879" s="430" t="str">
        <f t="shared" si="32"/>
        <v/>
      </c>
    </row>
    <row r="880" spans="3:35" ht="20" customHeight="1">
      <c r="C880" s="83">
        <v>868</v>
      </c>
      <c r="D880" s="541"/>
      <c r="E880" s="541"/>
      <c r="F880" s="541"/>
      <c r="G880" s="542"/>
      <c r="H880" s="541"/>
      <c r="I880" s="541"/>
      <c r="K880" s="287">
        <v>1</v>
      </c>
      <c r="AG880" s="430" t="str">
        <f>IF(AI880=1,SUM(AI$13:AI880),"")</f>
        <v/>
      </c>
      <c r="AH880" s="431" t="str">
        <f t="shared" si="31"/>
        <v/>
      </c>
      <c r="AI880" s="430" t="str">
        <f t="shared" si="32"/>
        <v/>
      </c>
    </row>
    <row r="881" spans="3:35" ht="20" customHeight="1">
      <c r="C881" s="83">
        <v>869</v>
      </c>
      <c r="D881" s="541"/>
      <c r="E881" s="541"/>
      <c r="F881" s="541"/>
      <c r="G881" s="542"/>
      <c r="H881" s="541"/>
      <c r="I881" s="541"/>
      <c r="K881" s="287">
        <v>1</v>
      </c>
      <c r="AG881" s="430" t="str">
        <f>IF(AI881=1,SUM(AI$13:AI881),"")</f>
        <v/>
      </c>
      <c r="AH881" s="431" t="str">
        <f t="shared" si="31"/>
        <v/>
      </c>
      <c r="AI881" s="430" t="str">
        <f t="shared" si="32"/>
        <v/>
      </c>
    </row>
    <row r="882" spans="3:35" ht="20" customHeight="1">
      <c r="C882" s="83">
        <v>870</v>
      </c>
      <c r="D882" s="541"/>
      <c r="E882" s="541"/>
      <c r="F882" s="541"/>
      <c r="G882" s="542"/>
      <c r="H882" s="541"/>
      <c r="I882" s="541"/>
      <c r="K882" s="287">
        <v>1</v>
      </c>
      <c r="AG882" s="430" t="str">
        <f>IF(AI882=1,SUM(AI$13:AI882),"")</f>
        <v/>
      </c>
      <c r="AH882" s="431" t="str">
        <f t="shared" si="31"/>
        <v/>
      </c>
      <c r="AI882" s="430" t="str">
        <f t="shared" si="32"/>
        <v/>
      </c>
    </row>
    <row r="883" spans="3:35" ht="20" customHeight="1">
      <c r="C883" s="83">
        <v>871</v>
      </c>
      <c r="D883" s="541"/>
      <c r="E883" s="541"/>
      <c r="F883" s="541"/>
      <c r="G883" s="542"/>
      <c r="H883" s="541"/>
      <c r="I883" s="541"/>
      <c r="K883" s="287">
        <v>1</v>
      </c>
      <c r="AG883" s="430" t="str">
        <f>IF(AI883=1,SUM(AI$13:AI883),"")</f>
        <v/>
      </c>
      <c r="AH883" s="431" t="str">
        <f t="shared" si="31"/>
        <v/>
      </c>
      <c r="AI883" s="430" t="str">
        <f t="shared" si="32"/>
        <v/>
      </c>
    </row>
    <row r="884" spans="3:35" ht="20" customHeight="1">
      <c r="C884" s="83">
        <v>872</v>
      </c>
      <c r="D884" s="541"/>
      <c r="E884" s="541"/>
      <c r="F884" s="541"/>
      <c r="G884" s="542"/>
      <c r="H884" s="541"/>
      <c r="I884" s="541"/>
      <c r="K884" s="287">
        <v>1</v>
      </c>
      <c r="AG884" s="430" t="str">
        <f>IF(AI884=1,SUM(AI$13:AI884),"")</f>
        <v/>
      </c>
      <c r="AH884" s="431" t="str">
        <f t="shared" si="31"/>
        <v/>
      </c>
      <c r="AI884" s="430" t="str">
        <f t="shared" si="32"/>
        <v/>
      </c>
    </row>
    <row r="885" spans="3:35" ht="20" customHeight="1">
      <c r="C885" s="83">
        <v>873</v>
      </c>
      <c r="D885" s="541"/>
      <c r="E885" s="541"/>
      <c r="F885" s="541"/>
      <c r="G885" s="542"/>
      <c r="H885" s="541"/>
      <c r="I885" s="541"/>
      <c r="K885" s="287">
        <v>1</v>
      </c>
      <c r="AG885" s="430" t="str">
        <f>IF(AI885=1,SUM(AI$13:AI885),"")</f>
        <v/>
      </c>
      <c r="AH885" s="431" t="str">
        <f t="shared" si="31"/>
        <v/>
      </c>
      <c r="AI885" s="430" t="str">
        <f t="shared" si="32"/>
        <v/>
      </c>
    </row>
    <row r="886" spans="3:35" ht="20" customHeight="1">
      <c r="C886" s="83">
        <v>874</v>
      </c>
      <c r="D886" s="541"/>
      <c r="E886" s="541"/>
      <c r="F886" s="541"/>
      <c r="G886" s="542"/>
      <c r="H886" s="541"/>
      <c r="I886" s="541"/>
      <c r="K886" s="287">
        <v>1</v>
      </c>
      <c r="AG886" s="430" t="str">
        <f>IF(AI886=1,SUM(AI$13:AI886),"")</f>
        <v/>
      </c>
      <c r="AH886" s="431" t="str">
        <f t="shared" si="31"/>
        <v/>
      </c>
      <c r="AI886" s="430" t="str">
        <f t="shared" si="32"/>
        <v/>
      </c>
    </row>
    <row r="887" spans="3:35" ht="20" customHeight="1">
      <c r="C887" s="83">
        <v>875</v>
      </c>
      <c r="D887" s="541"/>
      <c r="E887" s="541"/>
      <c r="F887" s="541"/>
      <c r="G887" s="542"/>
      <c r="H887" s="541"/>
      <c r="I887" s="541"/>
      <c r="K887" s="287">
        <v>1</v>
      </c>
      <c r="AG887" s="430" t="str">
        <f>IF(AI887=1,SUM(AI$13:AI887),"")</f>
        <v/>
      </c>
      <c r="AH887" s="431" t="str">
        <f t="shared" si="31"/>
        <v/>
      </c>
      <c r="AI887" s="430" t="str">
        <f t="shared" si="32"/>
        <v/>
      </c>
    </row>
    <row r="888" spans="3:35" ht="20" customHeight="1">
      <c r="C888" s="83">
        <v>876</v>
      </c>
      <c r="D888" s="541"/>
      <c r="E888" s="541"/>
      <c r="F888" s="541"/>
      <c r="G888" s="542"/>
      <c r="H888" s="541"/>
      <c r="I888" s="541"/>
      <c r="K888" s="287">
        <v>1</v>
      </c>
      <c r="AG888" s="430" t="str">
        <f>IF(AI888=1,SUM(AI$13:AI888),"")</f>
        <v/>
      </c>
      <c r="AH888" s="431" t="str">
        <f t="shared" si="31"/>
        <v/>
      </c>
      <c r="AI888" s="430" t="str">
        <f t="shared" si="32"/>
        <v/>
      </c>
    </row>
    <row r="889" spans="3:35" ht="20" customHeight="1">
      <c r="C889" s="83">
        <v>877</v>
      </c>
      <c r="D889" s="541"/>
      <c r="E889" s="541"/>
      <c r="F889" s="541"/>
      <c r="G889" s="542"/>
      <c r="H889" s="541"/>
      <c r="I889" s="541"/>
      <c r="K889" s="287">
        <v>1</v>
      </c>
      <c r="AG889" s="430" t="str">
        <f>IF(AI889=1,SUM(AI$13:AI889),"")</f>
        <v/>
      </c>
      <c r="AH889" s="431" t="str">
        <f t="shared" si="31"/>
        <v/>
      </c>
      <c r="AI889" s="430" t="str">
        <f t="shared" si="32"/>
        <v/>
      </c>
    </row>
    <row r="890" spans="3:35" ht="20" customHeight="1">
      <c r="C890" s="83">
        <v>878</v>
      </c>
      <c r="D890" s="541"/>
      <c r="E890" s="541"/>
      <c r="F890" s="541"/>
      <c r="G890" s="542"/>
      <c r="H890" s="541"/>
      <c r="I890" s="541"/>
      <c r="K890" s="287">
        <v>1</v>
      </c>
      <c r="AG890" s="430" t="str">
        <f>IF(AI890=1,SUM(AI$13:AI890),"")</f>
        <v/>
      </c>
      <c r="AH890" s="431" t="str">
        <f t="shared" si="31"/>
        <v/>
      </c>
      <c r="AI890" s="430" t="str">
        <f t="shared" si="32"/>
        <v/>
      </c>
    </row>
    <row r="891" spans="3:35" ht="20" customHeight="1">
      <c r="C891" s="83">
        <v>879</v>
      </c>
      <c r="D891" s="541"/>
      <c r="E891" s="541"/>
      <c r="F891" s="541"/>
      <c r="G891" s="542"/>
      <c r="H891" s="541"/>
      <c r="I891" s="541"/>
      <c r="K891" s="287">
        <v>1</v>
      </c>
      <c r="AG891" s="430" t="str">
        <f>IF(AI891=1,SUM(AI$13:AI891),"")</f>
        <v/>
      </c>
      <c r="AH891" s="431" t="str">
        <f t="shared" si="31"/>
        <v/>
      </c>
      <c r="AI891" s="430" t="str">
        <f t="shared" si="32"/>
        <v/>
      </c>
    </row>
    <row r="892" spans="3:35" ht="20" customHeight="1">
      <c r="C892" s="83">
        <v>880</v>
      </c>
      <c r="D892" s="541"/>
      <c r="E892" s="541"/>
      <c r="F892" s="541"/>
      <c r="G892" s="542"/>
      <c r="H892" s="541"/>
      <c r="I892" s="541"/>
      <c r="K892" s="287">
        <v>1</v>
      </c>
      <c r="AG892" s="430" t="str">
        <f>IF(AI892=1,SUM(AI$13:AI892),"")</f>
        <v/>
      </c>
      <c r="AH892" s="431" t="str">
        <f t="shared" si="31"/>
        <v/>
      </c>
      <c r="AI892" s="430" t="str">
        <f t="shared" si="32"/>
        <v/>
      </c>
    </row>
    <row r="893" spans="3:35" ht="20" customHeight="1">
      <c r="C893" s="83">
        <v>881</v>
      </c>
      <c r="D893" s="541"/>
      <c r="E893" s="541"/>
      <c r="F893" s="541"/>
      <c r="G893" s="542"/>
      <c r="H893" s="541"/>
      <c r="I893" s="541"/>
      <c r="K893" s="287">
        <v>1</v>
      </c>
      <c r="AG893" s="430" t="str">
        <f>IF(AI893=1,SUM(AI$13:AI893),"")</f>
        <v/>
      </c>
      <c r="AH893" s="431" t="str">
        <f t="shared" si="31"/>
        <v/>
      </c>
      <c r="AI893" s="430" t="str">
        <f t="shared" si="32"/>
        <v/>
      </c>
    </row>
    <row r="894" spans="3:35" ht="20" customHeight="1">
      <c r="C894" s="83">
        <v>882</v>
      </c>
      <c r="D894" s="541"/>
      <c r="E894" s="541"/>
      <c r="F894" s="541"/>
      <c r="G894" s="542"/>
      <c r="H894" s="541"/>
      <c r="I894" s="541"/>
      <c r="K894" s="287">
        <v>1</v>
      </c>
      <c r="AG894" s="430" t="str">
        <f>IF(AI894=1,SUM(AI$13:AI894),"")</f>
        <v/>
      </c>
      <c r="AH894" s="431" t="str">
        <f t="shared" si="31"/>
        <v/>
      </c>
      <c r="AI894" s="430" t="str">
        <f t="shared" si="32"/>
        <v/>
      </c>
    </row>
    <row r="895" spans="3:35" ht="20" customHeight="1">
      <c r="C895" s="83">
        <v>883</v>
      </c>
      <c r="D895" s="541"/>
      <c r="E895" s="541"/>
      <c r="F895" s="541"/>
      <c r="G895" s="542"/>
      <c r="H895" s="541"/>
      <c r="I895" s="541"/>
      <c r="K895" s="287">
        <v>1</v>
      </c>
      <c r="AG895" s="430" t="str">
        <f>IF(AI895=1,SUM(AI$13:AI895),"")</f>
        <v/>
      </c>
      <c r="AH895" s="431" t="str">
        <f t="shared" si="31"/>
        <v/>
      </c>
      <c r="AI895" s="430" t="str">
        <f t="shared" si="32"/>
        <v/>
      </c>
    </row>
    <row r="896" spans="3:35" ht="20" customHeight="1">
      <c r="C896" s="83">
        <v>884</v>
      </c>
      <c r="D896" s="541"/>
      <c r="E896" s="541"/>
      <c r="F896" s="541"/>
      <c r="G896" s="542"/>
      <c r="H896" s="541"/>
      <c r="I896" s="541"/>
      <c r="K896" s="287">
        <v>1</v>
      </c>
      <c r="AG896" s="430" t="str">
        <f>IF(AI896=1,SUM(AI$13:AI896),"")</f>
        <v/>
      </c>
      <c r="AH896" s="431" t="str">
        <f t="shared" si="31"/>
        <v/>
      </c>
      <c r="AI896" s="430" t="str">
        <f t="shared" si="32"/>
        <v/>
      </c>
    </row>
    <row r="897" spans="3:35" ht="20" customHeight="1">
      <c r="C897" s="83">
        <v>885</v>
      </c>
      <c r="D897" s="541"/>
      <c r="E897" s="541"/>
      <c r="F897" s="541"/>
      <c r="G897" s="542"/>
      <c r="H897" s="541"/>
      <c r="I897" s="541"/>
      <c r="K897" s="287">
        <v>1</v>
      </c>
      <c r="AG897" s="430" t="str">
        <f>IF(AI897=1,SUM(AI$13:AI897),"")</f>
        <v/>
      </c>
      <c r="AH897" s="431" t="str">
        <f t="shared" si="31"/>
        <v/>
      </c>
      <c r="AI897" s="430" t="str">
        <f t="shared" si="32"/>
        <v/>
      </c>
    </row>
    <row r="898" spans="3:35" ht="20" customHeight="1">
      <c r="C898" s="83">
        <v>886</v>
      </c>
      <c r="D898" s="541"/>
      <c r="E898" s="541"/>
      <c r="F898" s="541"/>
      <c r="G898" s="542"/>
      <c r="H898" s="541"/>
      <c r="I898" s="541"/>
      <c r="K898" s="287">
        <v>1</v>
      </c>
      <c r="AG898" s="430" t="str">
        <f>IF(AI898=1,SUM(AI$13:AI898),"")</f>
        <v/>
      </c>
      <c r="AH898" s="431" t="str">
        <f t="shared" si="31"/>
        <v/>
      </c>
      <c r="AI898" s="430" t="str">
        <f t="shared" si="32"/>
        <v/>
      </c>
    </row>
    <row r="899" spans="3:35" ht="20" customHeight="1">
      <c r="C899" s="83">
        <v>887</v>
      </c>
      <c r="D899" s="541"/>
      <c r="E899" s="541"/>
      <c r="F899" s="541"/>
      <c r="G899" s="542"/>
      <c r="H899" s="541"/>
      <c r="I899" s="541"/>
      <c r="K899" s="287">
        <v>1</v>
      </c>
      <c r="AG899" s="430" t="str">
        <f>IF(AI899=1,SUM(AI$13:AI899),"")</f>
        <v/>
      </c>
      <c r="AH899" s="431" t="str">
        <f t="shared" si="31"/>
        <v/>
      </c>
      <c r="AI899" s="430" t="str">
        <f t="shared" si="32"/>
        <v/>
      </c>
    </row>
    <row r="900" spans="3:35" ht="20" customHeight="1">
      <c r="C900" s="83">
        <v>888</v>
      </c>
      <c r="D900" s="541"/>
      <c r="E900" s="541"/>
      <c r="F900" s="541"/>
      <c r="G900" s="542"/>
      <c r="H900" s="541"/>
      <c r="I900" s="541"/>
      <c r="K900" s="287">
        <v>1</v>
      </c>
      <c r="AG900" s="430" t="str">
        <f>IF(AI900=1,SUM(AI$13:AI900),"")</f>
        <v/>
      </c>
      <c r="AH900" s="431" t="str">
        <f t="shared" si="31"/>
        <v/>
      </c>
      <c r="AI900" s="430" t="str">
        <f t="shared" si="32"/>
        <v/>
      </c>
    </row>
    <row r="901" spans="3:35" ht="20" customHeight="1">
      <c r="C901" s="83">
        <v>889</v>
      </c>
      <c r="D901" s="541"/>
      <c r="E901" s="541"/>
      <c r="F901" s="541"/>
      <c r="G901" s="542"/>
      <c r="H901" s="541"/>
      <c r="I901" s="541"/>
      <c r="K901" s="287">
        <v>1</v>
      </c>
      <c r="AG901" s="430" t="str">
        <f>IF(AI901=1,SUM(AI$13:AI901),"")</f>
        <v/>
      </c>
      <c r="AH901" s="431" t="str">
        <f t="shared" si="31"/>
        <v/>
      </c>
      <c r="AI901" s="430" t="str">
        <f t="shared" si="32"/>
        <v/>
      </c>
    </row>
    <row r="902" spans="3:35" ht="20" customHeight="1">
      <c r="C902" s="83">
        <v>890</v>
      </c>
      <c r="D902" s="541"/>
      <c r="E902" s="541"/>
      <c r="F902" s="541"/>
      <c r="G902" s="542"/>
      <c r="H902" s="541"/>
      <c r="I902" s="541"/>
      <c r="K902" s="287">
        <v>1</v>
      </c>
      <c r="AG902" s="430" t="str">
        <f>IF(AI902=1,SUM(AI$13:AI902),"")</f>
        <v/>
      </c>
      <c r="AH902" s="431" t="str">
        <f t="shared" si="31"/>
        <v/>
      </c>
      <c r="AI902" s="430" t="str">
        <f t="shared" si="32"/>
        <v/>
      </c>
    </row>
    <row r="903" spans="3:35" ht="20" customHeight="1">
      <c r="C903" s="83">
        <v>891</v>
      </c>
      <c r="D903" s="541"/>
      <c r="E903" s="541"/>
      <c r="F903" s="541"/>
      <c r="G903" s="542"/>
      <c r="H903" s="541"/>
      <c r="I903" s="541"/>
      <c r="K903" s="287">
        <v>1</v>
      </c>
      <c r="AG903" s="430" t="str">
        <f>IF(AI903=1,SUM(AI$13:AI903),"")</f>
        <v/>
      </c>
      <c r="AH903" s="431" t="str">
        <f t="shared" si="31"/>
        <v/>
      </c>
      <c r="AI903" s="430" t="str">
        <f t="shared" si="32"/>
        <v/>
      </c>
    </row>
    <row r="904" spans="3:35" ht="20" customHeight="1">
      <c r="C904" s="83">
        <v>892</v>
      </c>
      <c r="D904" s="541"/>
      <c r="E904" s="541"/>
      <c r="F904" s="541"/>
      <c r="G904" s="542"/>
      <c r="H904" s="541"/>
      <c r="I904" s="541"/>
      <c r="K904" s="287">
        <v>1</v>
      </c>
      <c r="AG904" s="430" t="str">
        <f>IF(AI904=1,SUM(AI$13:AI904),"")</f>
        <v/>
      </c>
      <c r="AH904" s="431" t="str">
        <f t="shared" si="31"/>
        <v/>
      </c>
      <c r="AI904" s="430" t="str">
        <f t="shared" si="32"/>
        <v/>
      </c>
    </row>
    <row r="905" spans="3:35" ht="20" customHeight="1">
      <c r="C905" s="83">
        <v>893</v>
      </c>
      <c r="D905" s="541"/>
      <c r="E905" s="541"/>
      <c r="F905" s="541"/>
      <c r="G905" s="542"/>
      <c r="H905" s="541"/>
      <c r="I905" s="541"/>
      <c r="K905" s="287">
        <v>1</v>
      </c>
      <c r="AG905" s="430" t="str">
        <f>IF(AI905=1,SUM(AI$13:AI905),"")</f>
        <v/>
      </c>
      <c r="AH905" s="431" t="str">
        <f t="shared" si="31"/>
        <v/>
      </c>
      <c r="AI905" s="430" t="str">
        <f t="shared" si="32"/>
        <v/>
      </c>
    </row>
    <row r="906" spans="3:35" ht="20" customHeight="1">
      <c r="C906" s="83">
        <v>894</v>
      </c>
      <c r="D906" s="541"/>
      <c r="E906" s="541"/>
      <c r="F906" s="541"/>
      <c r="G906" s="542"/>
      <c r="H906" s="541"/>
      <c r="I906" s="541"/>
      <c r="K906" s="287">
        <v>1</v>
      </c>
      <c r="AG906" s="430" t="str">
        <f>IF(AI906=1,SUM(AI$13:AI906),"")</f>
        <v/>
      </c>
      <c r="AH906" s="431" t="str">
        <f t="shared" si="31"/>
        <v/>
      </c>
      <c r="AI906" s="430" t="str">
        <f t="shared" si="32"/>
        <v/>
      </c>
    </row>
    <row r="907" spans="3:35" ht="20" customHeight="1">
      <c r="C907" s="83">
        <v>895</v>
      </c>
      <c r="D907" s="541"/>
      <c r="E907" s="541"/>
      <c r="F907" s="541"/>
      <c r="G907" s="542"/>
      <c r="H907" s="541"/>
      <c r="I907" s="541"/>
      <c r="K907" s="287">
        <v>1</v>
      </c>
      <c r="AG907" s="430" t="str">
        <f>IF(AI907=1,SUM(AI$13:AI907),"")</f>
        <v/>
      </c>
      <c r="AH907" s="431" t="str">
        <f t="shared" si="31"/>
        <v/>
      </c>
      <c r="AI907" s="430" t="str">
        <f t="shared" si="32"/>
        <v/>
      </c>
    </row>
    <row r="908" spans="3:35" ht="20" customHeight="1">
      <c r="C908" s="83">
        <v>896</v>
      </c>
      <c r="D908" s="541"/>
      <c r="E908" s="541"/>
      <c r="F908" s="541"/>
      <c r="G908" s="542"/>
      <c r="H908" s="541"/>
      <c r="I908" s="541"/>
      <c r="K908" s="287">
        <v>1</v>
      </c>
      <c r="AG908" s="430" t="str">
        <f>IF(AI908=1,SUM(AI$13:AI908),"")</f>
        <v/>
      </c>
      <c r="AH908" s="431" t="str">
        <f t="shared" si="31"/>
        <v/>
      </c>
      <c r="AI908" s="430" t="str">
        <f t="shared" si="32"/>
        <v/>
      </c>
    </row>
    <row r="909" spans="3:35" ht="20" customHeight="1">
      <c r="C909" s="83">
        <v>897</v>
      </c>
      <c r="D909" s="541"/>
      <c r="E909" s="541"/>
      <c r="F909" s="541"/>
      <c r="G909" s="542"/>
      <c r="H909" s="541"/>
      <c r="I909" s="541"/>
      <c r="K909" s="287">
        <v>1</v>
      </c>
      <c r="AG909" s="430" t="str">
        <f>IF(AI909=1,SUM(AI$13:AI909),"")</f>
        <v/>
      </c>
      <c r="AH909" s="431" t="str">
        <f t="shared" si="31"/>
        <v/>
      </c>
      <c r="AI909" s="430" t="str">
        <f t="shared" si="32"/>
        <v/>
      </c>
    </row>
    <row r="910" spans="3:35" ht="20" customHeight="1">
      <c r="C910" s="83">
        <v>898</v>
      </c>
      <c r="D910" s="541"/>
      <c r="E910" s="541"/>
      <c r="F910" s="541"/>
      <c r="G910" s="542"/>
      <c r="H910" s="541"/>
      <c r="I910" s="541"/>
      <c r="K910" s="287">
        <v>1</v>
      </c>
      <c r="AG910" s="430" t="str">
        <f>IF(AI910=1,SUM(AI$13:AI910),"")</f>
        <v/>
      </c>
      <c r="AH910" s="431" t="str">
        <f t="shared" ref="AH910:AH973" si="33">IF(I910="","",I910&amp;"; ")</f>
        <v/>
      </c>
      <c r="AI910" s="430" t="str">
        <f t="shared" ref="AI910:AI973" si="34">IF(AH910="","",1)</f>
        <v/>
      </c>
    </row>
    <row r="911" spans="3:35" ht="20" customHeight="1">
      <c r="C911" s="83">
        <v>899</v>
      </c>
      <c r="D911" s="541"/>
      <c r="E911" s="541"/>
      <c r="F911" s="541"/>
      <c r="G911" s="542"/>
      <c r="H911" s="541"/>
      <c r="I911" s="541"/>
      <c r="K911" s="287">
        <v>1</v>
      </c>
      <c r="AG911" s="430" t="str">
        <f>IF(AI911=1,SUM(AI$13:AI911),"")</f>
        <v/>
      </c>
      <c r="AH911" s="431" t="str">
        <f t="shared" si="33"/>
        <v/>
      </c>
      <c r="AI911" s="430" t="str">
        <f t="shared" si="34"/>
        <v/>
      </c>
    </row>
    <row r="912" spans="3:35" ht="20" customHeight="1">
      <c r="C912" s="83">
        <v>900</v>
      </c>
      <c r="D912" s="541"/>
      <c r="E912" s="541"/>
      <c r="F912" s="541"/>
      <c r="G912" s="542"/>
      <c r="H912" s="541"/>
      <c r="I912" s="541"/>
      <c r="K912" s="287">
        <v>1</v>
      </c>
      <c r="AG912" s="430" t="str">
        <f>IF(AI912=1,SUM(AI$13:AI912),"")</f>
        <v/>
      </c>
      <c r="AH912" s="431" t="str">
        <f t="shared" si="33"/>
        <v/>
      </c>
      <c r="AI912" s="430" t="str">
        <f t="shared" si="34"/>
        <v/>
      </c>
    </row>
    <row r="913" spans="3:35" ht="20" customHeight="1">
      <c r="C913" s="83">
        <v>901</v>
      </c>
      <c r="D913" s="541"/>
      <c r="E913" s="541"/>
      <c r="F913" s="541"/>
      <c r="G913" s="542"/>
      <c r="H913" s="541"/>
      <c r="I913" s="541"/>
      <c r="K913" s="287">
        <v>1</v>
      </c>
      <c r="AG913" s="430" t="str">
        <f>IF(AI913=1,SUM(AI$13:AI913),"")</f>
        <v/>
      </c>
      <c r="AH913" s="431" t="str">
        <f t="shared" si="33"/>
        <v/>
      </c>
      <c r="AI913" s="430" t="str">
        <f t="shared" si="34"/>
        <v/>
      </c>
    </row>
    <row r="914" spans="3:35" ht="20" customHeight="1">
      <c r="C914" s="83">
        <v>902</v>
      </c>
      <c r="D914" s="541"/>
      <c r="E914" s="541"/>
      <c r="F914" s="541"/>
      <c r="G914" s="542"/>
      <c r="H914" s="541"/>
      <c r="I914" s="541"/>
      <c r="K914" s="287">
        <v>1</v>
      </c>
      <c r="AG914" s="430" t="str">
        <f>IF(AI914=1,SUM(AI$13:AI914),"")</f>
        <v/>
      </c>
      <c r="AH914" s="431" t="str">
        <f t="shared" si="33"/>
        <v/>
      </c>
      <c r="AI914" s="430" t="str">
        <f t="shared" si="34"/>
        <v/>
      </c>
    </row>
    <row r="915" spans="3:35" ht="20" customHeight="1">
      <c r="C915" s="83">
        <v>903</v>
      </c>
      <c r="D915" s="541"/>
      <c r="E915" s="541"/>
      <c r="F915" s="541"/>
      <c r="G915" s="542"/>
      <c r="H915" s="541"/>
      <c r="I915" s="541"/>
      <c r="K915" s="287">
        <v>1</v>
      </c>
      <c r="AG915" s="430" t="str">
        <f>IF(AI915=1,SUM(AI$13:AI915),"")</f>
        <v/>
      </c>
      <c r="AH915" s="431" t="str">
        <f t="shared" si="33"/>
        <v/>
      </c>
      <c r="AI915" s="430" t="str">
        <f t="shared" si="34"/>
        <v/>
      </c>
    </row>
    <row r="916" spans="3:35" ht="20" customHeight="1">
      <c r="C916" s="83">
        <v>904</v>
      </c>
      <c r="D916" s="541"/>
      <c r="E916" s="541"/>
      <c r="F916" s="541"/>
      <c r="G916" s="542"/>
      <c r="H916" s="541"/>
      <c r="I916" s="541"/>
      <c r="K916" s="287">
        <v>1</v>
      </c>
      <c r="AG916" s="430" t="str">
        <f>IF(AI916=1,SUM(AI$13:AI916),"")</f>
        <v/>
      </c>
      <c r="AH916" s="431" t="str">
        <f t="shared" si="33"/>
        <v/>
      </c>
      <c r="AI916" s="430" t="str">
        <f t="shared" si="34"/>
        <v/>
      </c>
    </row>
    <row r="917" spans="3:35" ht="20" customHeight="1">
      <c r="C917" s="83">
        <v>905</v>
      </c>
      <c r="D917" s="541"/>
      <c r="E917" s="541"/>
      <c r="F917" s="541"/>
      <c r="G917" s="542"/>
      <c r="H917" s="541"/>
      <c r="I917" s="541"/>
      <c r="K917" s="287">
        <v>1</v>
      </c>
      <c r="AG917" s="430" t="str">
        <f>IF(AI917=1,SUM(AI$13:AI917),"")</f>
        <v/>
      </c>
      <c r="AH917" s="431" t="str">
        <f t="shared" si="33"/>
        <v/>
      </c>
      <c r="AI917" s="430" t="str">
        <f t="shared" si="34"/>
        <v/>
      </c>
    </row>
    <row r="918" spans="3:35" ht="20" customHeight="1">
      <c r="C918" s="83">
        <v>906</v>
      </c>
      <c r="D918" s="541"/>
      <c r="E918" s="541"/>
      <c r="F918" s="541"/>
      <c r="G918" s="542"/>
      <c r="H918" s="541"/>
      <c r="I918" s="541"/>
      <c r="K918" s="287">
        <v>1</v>
      </c>
      <c r="AG918" s="430" t="str">
        <f>IF(AI918=1,SUM(AI$13:AI918),"")</f>
        <v/>
      </c>
      <c r="AH918" s="431" t="str">
        <f t="shared" si="33"/>
        <v/>
      </c>
      <c r="AI918" s="430" t="str">
        <f t="shared" si="34"/>
        <v/>
      </c>
    </row>
    <row r="919" spans="3:35" ht="20" customHeight="1">
      <c r="C919" s="83">
        <v>907</v>
      </c>
      <c r="D919" s="541"/>
      <c r="E919" s="541"/>
      <c r="F919" s="541"/>
      <c r="G919" s="542"/>
      <c r="H919" s="541"/>
      <c r="I919" s="541"/>
      <c r="K919" s="287">
        <v>1</v>
      </c>
      <c r="AG919" s="430" t="str">
        <f>IF(AI919=1,SUM(AI$13:AI919),"")</f>
        <v/>
      </c>
      <c r="AH919" s="431" t="str">
        <f t="shared" si="33"/>
        <v/>
      </c>
      <c r="AI919" s="430" t="str">
        <f t="shared" si="34"/>
        <v/>
      </c>
    </row>
    <row r="920" spans="3:35" ht="20" customHeight="1">
      <c r="C920" s="83">
        <v>908</v>
      </c>
      <c r="D920" s="541"/>
      <c r="E920" s="541"/>
      <c r="F920" s="541"/>
      <c r="G920" s="542"/>
      <c r="H920" s="541"/>
      <c r="I920" s="541"/>
      <c r="K920" s="287">
        <v>1</v>
      </c>
      <c r="AG920" s="430" t="str">
        <f>IF(AI920=1,SUM(AI$13:AI920),"")</f>
        <v/>
      </c>
      <c r="AH920" s="431" t="str">
        <f t="shared" si="33"/>
        <v/>
      </c>
      <c r="AI920" s="430" t="str">
        <f t="shared" si="34"/>
        <v/>
      </c>
    </row>
    <row r="921" spans="3:35" ht="20" customHeight="1">
      <c r="C921" s="83">
        <v>909</v>
      </c>
      <c r="D921" s="541"/>
      <c r="E921" s="541"/>
      <c r="F921" s="541"/>
      <c r="G921" s="542"/>
      <c r="H921" s="541"/>
      <c r="I921" s="541"/>
      <c r="K921" s="287">
        <v>1</v>
      </c>
      <c r="AG921" s="430" t="str">
        <f>IF(AI921=1,SUM(AI$13:AI921),"")</f>
        <v/>
      </c>
      <c r="AH921" s="431" t="str">
        <f t="shared" si="33"/>
        <v/>
      </c>
      <c r="AI921" s="430" t="str">
        <f t="shared" si="34"/>
        <v/>
      </c>
    </row>
    <row r="922" spans="3:35" ht="20" customHeight="1">
      <c r="C922" s="83">
        <v>910</v>
      </c>
      <c r="D922" s="541"/>
      <c r="E922" s="541"/>
      <c r="F922" s="541"/>
      <c r="G922" s="542"/>
      <c r="H922" s="541"/>
      <c r="I922" s="541"/>
      <c r="K922" s="287">
        <v>1</v>
      </c>
      <c r="AG922" s="430" t="str">
        <f>IF(AI922=1,SUM(AI$13:AI922),"")</f>
        <v/>
      </c>
      <c r="AH922" s="431" t="str">
        <f t="shared" si="33"/>
        <v/>
      </c>
      <c r="AI922" s="430" t="str">
        <f t="shared" si="34"/>
        <v/>
      </c>
    </row>
    <row r="923" spans="3:35" ht="20" customHeight="1">
      <c r="C923" s="83">
        <v>911</v>
      </c>
      <c r="D923" s="541"/>
      <c r="E923" s="541"/>
      <c r="F923" s="541"/>
      <c r="G923" s="542"/>
      <c r="H923" s="541"/>
      <c r="I923" s="541"/>
      <c r="K923" s="287">
        <v>1</v>
      </c>
      <c r="AG923" s="430" t="str">
        <f>IF(AI923=1,SUM(AI$13:AI923),"")</f>
        <v/>
      </c>
      <c r="AH923" s="431" t="str">
        <f t="shared" si="33"/>
        <v/>
      </c>
      <c r="AI923" s="430" t="str">
        <f t="shared" si="34"/>
        <v/>
      </c>
    </row>
    <row r="924" spans="3:35" ht="20" customHeight="1">
      <c r="C924" s="83">
        <v>912</v>
      </c>
      <c r="D924" s="541"/>
      <c r="E924" s="541"/>
      <c r="F924" s="541"/>
      <c r="G924" s="542"/>
      <c r="H924" s="541"/>
      <c r="I924" s="541"/>
      <c r="K924" s="287">
        <v>1</v>
      </c>
      <c r="AG924" s="430" t="str">
        <f>IF(AI924=1,SUM(AI$13:AI924),"")</f>
        <v/>
      </c>
      <c r="AH924" s="431" t="str">
        <f t="shared" si="33"/>
        <v/>
      </c>
      <c r="AI924" s="430" t="str">
        <f t="shared" si="34"/>
        <v/>
      </c>
    </row>
    <row r="925" spans="3:35" ht="20" customHeight="1">
      <c r="C925" s="83">
        <v>913</v>
      </c>
      <c r="D925" s="541"/>
      <c r="E925" s="541"/>
      <c r="F925" s="541"/>
      <c r="G925" s="542"/>
      <c r="H925" s="541"/>
      <c r="I925" s="541"/>
      <c r="K925" s="287">
        <v>1</v>
      </c>
      <c r="AG925" s="430" t="str">
        <f>IF(AI925=1,SUM(AI$13:AI925),"")</f>
        <v/>
      </c>
      <c r="AH925" s="431" t="str">
        <f t="shared" si="33"/>
        <v/>
      </c>
      <c r="AI925" s="430" t="str">
        <f t="shared" si="34"/>
        <v/>
      </c>
    </row>
    <row r="926" spans="3:35" ht="20" customHeight="1">
      <c r="C926" s="83">
        <v>914</v>
      </c>
      <c r="D926" s="541"/>
      <c r="E926" s="541"/>
      <c r="F926" s="541"/>
      <c r="G926" s="542"/>
      <c r="H926" s="541"/>
      <c r="I926" s="541"/>
      <c r="K926" s="287">
        <v>1</v>
      </c>
      <c r="AG926" s="430" t="str">
        <f>IF(AI926=1,SUM(AI$13:AI926),"")</f>
        <v/>
      </c>
      <c r="AH926" s="431" t="str">
        <f t="shared" si="33"/>
        <v/>
      </c>
      <c r="AI926" s="430" t="str">
        <f t="shared" si="34"/>
        <v/>
      </c>
    </row>
    <row r="927" spans="3:35" ht="20" customHeight="1">
      <c r="C927" s="83">
        <v>915</v>
      </c>
      <c r="D927" s="541"/>
      <c r="E927" s="541"/>
      <c r="F927" s="541"/>
      <c r="G927" s="542"/>
      <c r="H927" s="541"/>
      <c r="I927" s="541"/>
      <c r="K927" s="287">
        <v>1</v>
      </c>
      <c r="AG927" s="430" t="str">
        <f>IF(AI927=1,SUM(AI$13:AI927),"")</f>
        <v/>
      </c>
      <c r="AH927" s="431" t="str">
        <f t="shared" si="33"/>
        <v/>
      </c>
      <c r="AI927" s="430" t="str">
        <f t="shared" si="34"/>
        <v/>
      </c>
    </row>
    <row r="928" spans="3:35" ht="20" customHeight="1">
      <c r="C928" s="83">
        <v>916</v>
      </c>
      <c r="D928" s="541"/>
      <c r="E928" s="541"/>
      <c r="F928" s="541"/>
      <c r="G928" s="542"/>
      <c r="H928" s="541"/>
      <c r="I928" s="541"/>
      <c r="K928" s="287">
        <v>1</v>
      </c>
      <c r="AG928" s="430" t="str">
        <f>IF(AI928=1,SUM(AI$13:AI928),"")</f>
        <v/>
      </c>
      <c r="AH928" s="431" t="str">
        <f t="shared" si="33"/>
        <v/>
      </c>
      <c r="AI928" s="430" t="str">
        <f t="shared" si="34"/>
        <v/>
      </c>
    </row>
    <row r="929" spans="3:35" ht="20" customHeight="1">
      <c r="C929" s="83">
        <v>917</v>
      </c>
      <c r="D929" s="541"/>
      <c r="E929" s="541"/>
      <c r="F929" s="541"/>
      <c r="G929" s="542"/>
      <c r="H929" s="541"/>
      <c r="I929" s="541"/>
      <c r="K929" s="287">
        <v>1</v>
      </c>
      <c r="AG929" s="430" t="str">
        <f>IF(AI929=1,SUM(AI$13:AI929),"")</f>
        <v/>
      </c>
      <c r="AH929" s="431" t="str">
        <f t="shared" si="33"/>
        <v/>
      </c>
      <c r="AI929" s="430" t="str">
        <f t="shared" si="34"/>
        <v/>
      </c>
    </row>
    <row r="930" spans="3:35" ht="20" customHeight="1">
      <c r="C930" s="83">
        <v>918</v>
      </c>
      <c r="D930" s="541"/>
      <c r="E930" s="541"/>
      <c r="F930" s="541"/>
      <c r="G930" s="542"/>
      <c r="H930" s="541"/>
      <c r="I930" s="541"/>
      <c r="K930" s="287">
        <v>1</v>
      </c>
      <c r="AG930" s="430" t="str">
        <f>IF(AI930=1,SUM(AI$13:AI930),"")</f>
        <v/>
      </c>
      <c r="AH930" s="431" t="str">
        <f t="shared" si="33"/>
        <v/>
      </c>
      <c r="AI930" s="430" t="str">
        <f t="shared" si="34"/>
        <v/>
      </c>
    </row>
    <row r="931" spans="3:35" ht="20" customHeight="1">
      <c r="C931" s="83">
        <v>919</v>
      </c>
      <c r="D931" s="541"/>
      <c r="E931" s="541"/>
      <c r="F931" s="541"/>
      <c r="G931" s="542"/>
      <c r="H931" s="541"/>
      <c r="I931" s="541"/>
      <c r="K931" s="287">
        <v>1</v>
      </c>
      <c r="AG931" s="430" t="str">
        <f>IF(AI931=1,SUM(AI$13:AI931),"")</f>
        <v/>
      </c>
      <c r="AH931" s="431" t="str">
        <f t="shared" si="33"/>
        <v/>
      </c>
      <c r="AI931" s="430" t="str">
        <f t="shared" si="34"/>
        <v/>
      </c>
    </row>
    <row r="932" spans="3:35" ht="20" customHeight="1">
      <c r="C932" s="83">
        <v>920</v>
      </c>
      <c r="D932" s="541"/>
      <c r="E932" s="541"/>
      <c r="F932" s="541"/>
      <c r="G932" s="542"/>
      <c r="H932" s="541"/>
      <c r="I932" s="541"/>
      <c r="K932" s="287">
        <v>1</v>
      </c>
      <c r="AG932" s="430" t="str">
        <f>IF(AI932=1,SUM(AI$13:AI932),"")</f>
        <v/>
      </c>
      <c r="AH932" s="431" t="str">
        <f t="shared" si="33"/>
        <v/>
      </c>
      <c r="AI932" s="430" t="str">
        <f t="shared" si="34"/>
        <v/>
      </c>
    </row>
    <row r="933" spans="3:35" ht="20" customHeight="1">
      <c r="C933" s="83">
        <v>921</v>
      </c>
      <c r="D933" s="541"/>
      <c r="E933" s="541"/>
      <c r="F933" s="541"/>
      <c r="G933" s="542"/>
      <c r="H933" s="541"/>
      <c r="I933" s="541"/>
      <c r="K933" s="287">
        <v>1</v>
      </c>
      <c r="AG933" s="430" t="str">
        <f>IF(AI933=1,SUM(AI$13:AI933),"")</f>
        <v/>
      </c>
      <c r="AH933" s="431" t="str">
        <f t="shared" si="33"/>
        <v/>
      </c>
      <c r="AI933" s="430" t="str">
        <f t="shared" si="34"/>
        <v/>
      </c>
    </row>
    <row r="934" spans="3:35" ht="20" customHeight="1">
      <c r="C934" s="83">
        <v>922</v>
      </c>
      <c r="D934" s="541"/>
      <c r="E934" s="541"/>
      <c r="F934" s="541"/>
      <c r="G934" s="542"/>
      <c r="H934" s="541"/>
      <c r="I934" s="541"/>
      <c r="K934" s="287">
        <v>1</v>
      </c>
      <c r="AG934" s="430" t="str">
        <f>IF(AI934=1,SUM(AI$13:AI934),"")</f>
        <v/>
      </c>
      <c r="AH934" s="431" t="str">
        <f t="shared" si="33"/>
        <v/>
      </c>
      <c r="AI934" s="430" t="str">
        <f t="shared" si="34"/>
        <v/>
      </c>
    </row>
    <row r="935" spans="3:35" ht="20" customHeight="1">
      <c r="C935" s="83">
        <v>923</v>
      </c>
      <c r="D935" s="541"/>
      <c r="E935" s="541"/>
      <c r="F935" s="541"/>
      <c r="G935" s="542"/>
      <c r="H935" s="541"/>
      <c r="I935" s="541"/>
      <c r="K935" s="287">
        <v>1</v>
      </c>
      <c r="AG935" s="430" t="str">
        <f>IF(AI935=1,SUM(AI$13:AI935),"")</f>
        <v/>
      </c>
      <c r="AH935" s="431" t="str">
        <f t="shared" si="33"/>
        <v/>
      </c>
      <c r="AI935" s="430" t="str">
        <f t="shared" si="34"/>
        <v/>
      </c>
    </row>
    <row r="936" spans="3:35" ht="20" customHeight="1">
      <c r="C936" s="83">
        <v>924</v>
      </c>
      <c r="D936" s="541"/>
      <c r="E936" s="541"/>
      <c r="F936" s="541"/>
      <c r="G936" s="542"/>
      <c r="H936" s="541"/>
      <c r="I936" s="541"/>
      <c r="K936" s="287">
        <v>1</v>
      </c>
      <c r="AG936" s="430" t="str">
        <f>IF(AI936=1,SUM(AI$13:AI936),"")</f>
        <v/>
      </c>
      <c r="AH936" s="431" t="str">
        <f t="shared" si="33"/>
        <v/>
      </c>
      <c r="AI936" s="430" t="str">
        <f t="shared" si="34"/>
        <v/>
      </c>
    </row>
    <row r="937" spans="3:35" ht="20" customHeight="1">
      <c r="C937" s="83">
        <v>925</v>
      </c>
      <c r="D937" s="541"/>
      <c r="E937" s="541"/>
      <c r="F937" s="541"/>
      <c r="G937" s="542"/>
      <c r="H937" s="541"/>
      <c r="I937" s="541"/>
      <c r="K937" s="287">
        <v>1</v>
      </c>
      <c r="AG937" s="430" t="str">
        <f>IF(AI937=1,SUM(AI$13:AI937),"")</f>
        <v/>
      </c>
      <c r="AH937" s="431" t="str">
        <f t="shared" si="33"/>
        <v/>
      </c>
      <c r="AI937" s="430" t="str">
        <f t="shared" si="34"/>
        <v/>
      </c>
    </row>
    <row r="938" spans="3:35" ht="20" customHeight="1">
      <c r="C938" s="83">
        <v>926</v>
      </c>
      <c r="D938" s="541"/>
      <c r="E938" s="541"/>
      <c r="F938" s="541"/>
      <c r="G938" s="542"/>
      <c r="H938" s="541"/>
      <c r="I938" s="541"/>
      <c r="K938" s="287">
        <v>1</v>
      </c>
      <c r="AG938" s="430" t="str">
        <f>IF(AI938=1,SUM(AI$13:AI938),"")</f>
        <v/>
      </c>
      <c r="AH938" s="431" t="str">
        <f t="shared" si="33"/>
        <v/>
      </c>
      <c r="AI938" s="430" t="str">
        <f t="shared" si="34"/>
        <v/>
      </c>
    </row>
    <row r="939" spans="3:35" ht="20" customHeight="1">
      <c r="C939" s="83">
        <v>927</v>
      </c>
      <c r="D939" s="541"/>
      <c r="E939" s="541"/>
      <c r="F939" s="541"/>
      <c r="G939" s="542"/>
      <c r="H939" s="541"/>
      <c r="I939" s="541"/>
      <c r="K939" s="287">
        <v>1</v>
      </c>
      <c r="AG939" s="430" t="str">
        <f>IF(AI939=1,SUM(AI$13:AI939),"")</f>
        <v/>
      </c>
      <c r="AH939" s="431" t="str">
        <f t="shared" si="33"/>
        <v/>
      </c>
      <c r="AI939" s="430" t="str">
        <f t="shared" si="34"/>
        <v/>
      </c>
    </row>
    <row r="940" spans="3:35" ht="20" customHeight="1">
      <c r="C940" s="83">
        <v>928</v>
      </c>
      <c r="D940" s="541"/>
      <c r="E940" s="541"/>
      <c r="F940" s="541"/>
      <c r="G940" s="542"/>
      <c r="H940" s="541"/>
      <c r="I940" s="541"/>
      <c r="K940" s="287">
        <v>1</v>
      </c>
      <c r="AG940" s="430" t="str">
        <f>IF(AI940=1,SUM(AI$13:AI940),"")</f>
        <v/>
      </c>
      <c r="AH940" s="431" t="str">
        <f t="shared" si="33"/>
        <v/>
      </c>
      <c r="AI940" s="430" t="str">
        <f t="shared" si="34"/>
        <v/>
      </c>
    </row>
    <row r="941" spans="3:35" ht="20" customHeight="1">
      <c r="C941" s="83">
        <v>929</v>
      </c>
      <c r="D941" s="541"/>
      <c r="E941" s="541"/>
      <c r="F941" s="541"/>
      <c r="G941" s="542"/>
      <c r="H941" s="541"/>
      <c r="I941" s="541"/>
      <c r="K941" s="287">
        <v>1</v>
      </c>
      <c r="AG941" s="430" t="str">
        <f>IF(AI941=1,SUM(AI$13:AI941),"")</f>
        <v/>
      </c>
      <c r="AH941" s="431" t="str">
        <f t="shared" si="33"/>
        <v/>
      </c>
      <c r="AI941" s="430" t="str">
        <f t="shared" si="34"/>
        <v/>
      </c>
    </row>
    <row r="942" spans="3:35" ht="20" customHeight="1">
      <c r="C942" s="83">
        <v>930</v>
      </c>
      <c r="D942" s="541"/>
      <c r="E942" s="541"/>
      <c r="F942" s="541"/>
      <c r="G942" s="542"/>
      <c r="H942" s="541"/>
      <c r="I942" s="541"/>
      <c r="K942" s="287">
        <v>1</v>
      </c>
      <c r="AG942" s="430" t="str">
        <f>IF(AI942=1,SUM(AI$13:AI942),"")</f>
        <v/>
      </c>
      <c r="AH942" s="431" t="str">
        <f t="shared" si="33"/>
        <v/>
      </c>
      <c r="AI942" s="430" t="str">
        <f t="shared" si="34"/>
        <v/>
      </c>
    </row>
    <row r="943" spans="3:35" ht="20" customHeight="1">
      <c r="C943" s="83">
        <v>931</v>
      </c>
      <c r="D943" s="541"/>
      <c r="E943" s="541"/>
      <c r="F943" s="541"/>
      <c r="G943" s="542"/>
      <c r="H943" s="541"/>
      <c r="I943" s="541"/>
      <c r="K943" s="287">
        <v>1</v>
      </c>
      <c r="AG943" s="430" t="str">
        <f>IF(AI943=1,SUM(AI$13:AI943),"")</f>
        <v/>
      </c>
      <c r="AH943" s="431" t="str">
        <f t="shared" si="33"/>
        <v/>
      </c>
      <c r="AI943" s="430" t="str">
        <f t="shared" si="34"/>
        <v/>
      </c>
    </row>
    <row r="944" spans="3:35" ht="20" customHeight="1">
      <c r="C944" s="83">
        <v>932</v>
      </c>
      <c r="D944" s="541"/>
      <c r="E944" s="541"/>
      <c r="F944" s="541"/>
      <c r="G944" s="542"/>
      <c r="H944" s="541"/>
      <c r="I944" s="541"/>
      <c r="K944" s="287">
        <v>1</v>
      </c>
      <c r="AG944" s="430" t="str">
        <f>IF(AI944=1,SUM(AI$13:AI944),"")</f>
        <v/>
      </c>
      <c r="AH944" s="431" t="str">
        <f t="shared" si="33"/>
        <v/>
      </c>
      <c r="AI944" s="430" t="str">
        <f t="shared" si="34"/>
        <v/>
      </c>
    </row>
    <row r="945" spans="3:35" ht="20" customHeight="1">
      <c r="C945" s="83">
        <v>933</v>
      </c>
      <c r="D945" s="541"/>
      <c r="E945" s="541"/>
      <c r="F945" s="541"/>
      <c r="G945" s="542"/>
      <c r="H945" s="541"/>
      <c r="I945" s="541"/>
      <c r="K945" s="287">
        <v>1</v>
      </c>
      <c r="AG945" s="430" t="str">
        <f>IF(AI945=1,SUM(AI$13:AI945),"")</f>
        <v/>
      </c>
      <c r="AH945" s="431" t="str">
        <f t="shared" si="33"/>
        <v/>
      </c>
      <c r="AI945" s="430" t="str">
        <f t="shared" si="34"/>
        <v/>
      </c>
    </row>
    <row r="946" spans="3:35" ht="20" customHeight="1">
      <c r="C946" s="83">
        <v>934</v>
      </c>
      <c r="D946" s="541"/>
      <c r="E946" s="541"/>
      <c r="F946" s="541"/>
      <c r="G946" s="542"/>
      <c r="H946" s="541"/>
      <c r="I946" s="541"/>
      <c r="K946" s="287">
        <v>1</v>
      </c>
      <c r="AG946" s="430" t="str">
        <f>IF(AI946=1,SUM(AI$13:AI946),"")</f>
        <v/>
      </c>
      <c r="AH946" s="431" t="str">
        <f t="shared" si="33"/>
        <v/>
      </c>
      <c r="AI946" s="430" t="str">
        <f t="shared" si="34"/>
        <v/>
      </c>
    </row>
    <row r="947" spans="3:35" ht="20" customHeight="1">
      <c r="C947" s="83">
        <v>935</v>
      </c>
      <c r="D947" s="541"/>
      <c r="E947" s="541"/>
      <c r="F947" s="541"/>
      <c r="G947" s="542"/>
      <c r="H947" s="541"/>
      <c r="I947" s="541"/>
      <c r="K947" s="287">
        <v>1</v>
      </c>
      <c r="AG947" s="430" t="str">
        <f>IF(AI947=1,SUM(AI$13:AI947),"")</f>
        <v/>
      </c>
      <c r="AH947" s="431" t="str">
        <f t="shared" si="33"/>
        <v/>
      </c>
      <c r="AI947" s="430" t="str">
        <f t="shared" si="34"/>
        <v/>
      </c>
    </row>
    <row r="948" spans="3:35" ht="20" customHeight="1">
      <c r="C948" s="83">
        <v>936</v>
      </c>
      <c r="D948" s="541"/>
      <c r="E948" s="541"/>
      <c r="F948" s="541"/>
      <c r="G948" s="542"/>
      <c r="H948" s="541"/>
      <c r="I948" s="541"/>
      <c r="K948" s="287">
        <v>1</v>
      </c>
      <c r="AG948" s="430" t="str">
        <f>IF(AI948=1,SUM(AI$13:AI948),"")</f>
        <v/>
      </c>
      <c r="AH948" s="431" t="str">
        <f t="shared" si="33"/>
        <v/>
      </c>
      <c r="AI948" s="430" t="str">
        <f t="shared" si="34"/>
        <v/>
      </c>
    </row>
    <row r="949" spans="3:35" ht="20" customHeight="1">
      <c r="C949" s="83">
        <v>937</v>
      </c>
      <c r="D949" s="541"/>
      <c r="E949" s="541"/>
      <c r="F949" s="541"/>
      <c r="G949" s="542"/>
      <c r="H949" s="541"/>
      <c r="I949" s="541"/>
      <c r="K949" s="287">
        <v>1</v>
      </c>
      <c r="AG949" s="430" t="str">
        <f>IF(AI949=1,SUM(AI$13:AI949),"")</f>
        <v/>
      </c>
      <c r="AH949" s="431" t="str">
        <f t="shared" si="33"/>
        <v/>
      </c>
      <c r="AI949" s="430" t="str">
        <f t="shared" si="34"/>
        <v/>
      </c>
    </row>
    <row r="950" spans="3:35" ht="20" customHeight="1">
      <c r="C950" s="83">
        <v>938</v>
      </c>
      <c r="D950" s="541"/>
      <c r="E950" s="541"/>
      <c r="F950" s="541"/>
      <c r="G950" s="542"/>
      <c r="H950" s="541"/>
      <c r="I950" s="541"/>
      <c r="K950" s="287">
        <v>1</v>
      </c>
      <c r="AG950" s="430" t="str">
        <f>IF(AI950=1,SUM(AI$13:AI950),"")</f>
        <v/>
      </c>
      <c r="AH950" s="431" t="str">
        <f t="shared" si="33"/>
        <v/>
      </c>
      <c r="AI950" s="430" t="str">
        <f t="shared" si="34"/>
        <v/>
      </c>
    </row>
    <row r="951" spans="3:35" ht="20" customHeight="1">
      <c r="C951" s="83">
        <v>939</v>
      </c>
      <c r="D951" s="541"/>
      <c r="E951" s="541"/>
      <c r="F951" s="541"/>
      <c r="G951" s="542"/>
      <c r="H951" s="541"/>
      <c r="I951" s="541"/>
      <c r="K951" s="287">
        <v>1</v>
      </c>
      <c r="AG951" s="430" t="str">
        <f>IF(AI951=1,SUM(AI$13:AI951),"")</f>
        <v/>
      </c>
      <c r="AH951" s="431" t="str">
        <f t="shared" si="33"/>
        <v/>
      </c>
      <c r="AI951" s="430" t="str">
        <f t="shared" si="34"/>
        <v/>
      </c>
    </row>
    <row r="952" spans="3:35" ht="20" customHeight="1">
      <c r="C952" s="83">
        <v>940</v>
      </c>
      <c r="D952" s="541"/>
      <c r="E952" s="541"/>
      <c r="F952" s="541"/>
      <c r="G952" s="542"/>
      <c r="H952" s="541"/>
      <c r="I952" s="541"/>
      <c r="K952" s="287">
        <v>1</v>
      </c>
      <c r="AG952" s="430" t="str">
        <f>IF(AI952=1,SUM(AI$13:AI952),"")</f>
        <v/>
      </c>
      <c r="AH952" s="431" t="str">
        <f t="shared" si="33"/>
        <v/>
      </c>
      <c r="AI952" s="430" t="str">
        <f t="shared" si="34"/>
        <v/>
      </c>
    </row>
    <row r="953" spans="3:35" ht="20" customHeight="1">
      <c r="C953" s="83">
        <v>941</v>
      </c>
      <c r="D953" s="541"/>
      <c r="E953" s="541"/>
      <c r="F953" s="541"/>
      <c r="G953" s="542"/>
      <c r="H953" s="541"/>
      <c r="I953" s="541"/>
      <c r="K953" s="287">
        <v>1</v>
      </c>
      <c r="AG953" s="430" t="str">
        <f>IF(AI953=1,SUM(AI$13:AI953),"")</f>
        <v/>
      </c>
      <c r="AH953" s="431" t="str">
        <f t="shared" si="33"/>
        <v/>
      </c>
      <c r="AI953" s="430" t="str">
        <f t="shared" si="34"/>
        <v/>
      </c>
    </row>
    <row r="954" spans="3:35" ht="20" customHeight="1">
      <c r="C954" s="83">
        <v>942</v>
      </c>
      <c r="D954" s="541"/>
      <c r="E954" s="541"/>
      <c r="F954" s="541"/>
      <c r="G954" s="542"/>
      <c r="H954" s="541"/>
      <c r="I954" s="541"/>
      <c r="K954" s="287">
        <v>1</v>
      </c>
      <c r="AG954" s="430" t="str">
        <f>IF(AI954=1,SUM(AI$13:AI954),"")</f>
        <v/>
      </c>
      <c r="AH954" s="431" t="str">
        <f t="shared" si="33"/>
        <v/>
      </c>
      <c r="AI954" s="430" t="str">
        <f t="shared" si="34"/>
        <v/>
      </c>
    </row>
    <row r="955" spans="3:35" ht="20" customHeight="1">
      <c r="C955" s="83">
        <v>943</v>
      </c>
      <c r="D955" s="541"/>
      <c r="E955" s="541"/>
      <c r="F955" s="541"/>
      <c r="G955" s="542"/>
      <c r="H955" s="541"/>
      <c r="I955" s="541"/>
      <c r="K955" s="287">
        <v>1</v>
      </c>
      <c r="AG955" s="430" t="str">
        <f>IF(AI955=1,SUM(AI$13:AI955),"")</f>
        <v/>
      </c>
      <c r="AH955" s="431" t="str">
        <f t="shared" si="33"/>
        <v/>
      </c>
      <c r="AI955" s="430" t="str">
        <f t="shared" si="34"/>
        <v/>
      </c>
    </row>
    <row r="956" spans="3:35" ht="20" customHeight="1">
      <c r="C956" s="83">
        <v>944</v>
      </c>
      <c r="D956" s="541"/>
      <c r="E956" s="541"/>
      <c r="F956" s="541"/>
      <c r="G956" s="542"/>
      <c r="H956" s="541"/>
      <c r="I956" s="541"/>
      <c r="K956" s="287">
        <v>1</v>
      </c>
      <c r="AG956" s="430" t="str">
        <f>IF(AI956=1,SUM(AI$13:AI956),"")</f>
        <v/>
      </c>
      <c r="AH956" s="431" t="str">
        <f t="shared" si="33"/>
        <v/>
      </c>
      <c r="AI956" s="430" t="str">
        <f t="shared" si="34"/>
        <v/>
      </c>
    </row>
    <row r="957" spans="3:35" ht="20" customHeight="1">
      <c r="C957" s="83">
        <v>945</v>
      </c>
      <c r="D957" s="541"/>
      <c r="E957" s="541"/>
      <c r="F957" s="541"/>
      <c r="G957" s="542"/>
      <c r="H957" s="541"/>
      <c r="I957" s="541"/>
      <c r="K957" s="287">
        <v>1</v>
      </c>
      <c r="AG957" s="430" t="str">
        <f>IF(AI957=1,SUM(AI$13:AI957),"")</f>
        <v/>
      </c>
      <c r="AH957" s="431" t="str">
        <f t="shared" si="33"/>
        <v/>
      </c>
      <c r="AI957" s="430" t="str">
        <f t="shared" si="34"/>
        <v/>
      </c>
    </row>
    <row r="958" spans="3:35" ht="20" customHeight="1">
      <c r="C958" s="83">
        <v>946</v>
      </c>
      <c r="D958" s="541"/>
      <c r="E958" s="541"/>
      <c r="F958" s="541"/>
      <c r="G958" s="542"/>
      <c r="H958" s="541"/>
      <c r="I958" s="541"/>
      <c r="K958" s="287">
        <v>1</v>
      </c>
      <c r="AG958" s="430" t="str">
        <f>IF(AI958=1,SUM(AI$13:AI958),"")</f>
        <v/>
      </c>
      <c r="AH958" s="431" t="str">
        <f t="shared" si="33"/>
        <v/>
      </c>
      <c r="AI958" s="430" t="str">
        <f t="shared" si="34"/>
        <v/>
      </c>
    </row>
    <row r="959" spans="3:35" ht="20" customHeight="1">
      <c r="C959" s="83">
        <v>947</v>
      </c>
      <c r="D959" s="541"/>
      <c r="E959" s="541"/>
      <c r="F959" s="541"/>
      <c r="G959" s="542"/>
      <c r="H959" s="541"/>
      <c r="I959" s="541"/>
      <c r="K959" s="287">
        <v>1</v>
      </c>
      <c r="AG959" s="430" t="str">
        <f>IF(AI959=1,SUM(AI$13:AI959),"")</f>
        <v/>
      </c>
      <c r="AH959" s="431" t="str">
        <f t="shared" si="33"/>
        <v/>
      </c>
      <c r="AI959" s="430" t="str">
        <f t="shared" si="34"/>
        <v/>
      </c>
    </row>
    <row r="960" spans="3:35" ht="20" customHeight="1">
      <c r="C960" s="83">
        <v>948</v>
      </c>
      <c r="D960" s="541"/>
      <c r="E960" s="541"/>
      <c r="F960" s="541"/>
      <c r="G960" s="542"/>
      <c r="H960" s="541"/>
      <c r="I960" s="541"/>
      <c r="K960" s="287">
        <v>1</v>
      </c>
      <c r="AG960" s="430" t="str">
        <f>IF(AI960=1,SUM(AI$13:AI960),"")</f>
        <v/>
      </c>
      <c r="AH960" s="431" t="str">
        <f t="shared" si="33"/>
        <v/>
      </c>
      <c r="AI960" s="430" t="str">
        <f t="shared" si="34"/>
        <v/>
      </c>
    </row>
    <row r="961" spans="3:35" ht="20" customHeight="1">
      <c r="C961" s="83">
        <v>949</v>
      </c>
      <c r="D961" s="541"/>
      <c r="E961" s="541"/>
      <c r="F961" s="541"/>
      <c r="G961" s="542"/>
      <c r="H961" s="541"/>
      <c r="I961" s="541"/>
      <c r="K961" s="287">
        <v>1</v>
      </c>
      <c r="AG961" s="430" t="str">
        <f>IF(AI961=1,SUM(AI$13:AI961),"")</f>
        <v/>
      </c>
      <c r="AH961" s="431" t="str">
        <f t="shared" si="33"/>
        <v/>
      </c>
      <c r="AI961" s="430" t="str">
        <f t="shared" si="34"/>
        <v/>
      </c>
    </row>
    <row r="962" spans="3:35" ht="20" customHeight="1">
      <c r="C962" s="83">
        <v>950</v>
      </c>
      <c r="D962" s="541"/>
      <c r="E962" s="541"/>
      <c r="F962" s="541"/>
      <c r="G962" s="542"/>
      <c r="H962" s="541"/>
      <c r="I962" s="541"/>
      <c r="K962" s="287">
        <v>1</v>
      </c>
      <c r="AG962" s="430" t="str">
        <f>IF(AI962=1,SUM(AI$13:AI962),"")</f>
        <v/>
      </c>
      <c r="AH962" s="431" t="str">
        <f t="shared" si="33"/>
        <v/>
      </c>
      <c r="AI962" s="430" t="str">
        <f t="shared" si="34"/>
        <v/>
      </c>
    </row>
    <row r="963" spans="3:35" ht="20" customHeight="1">
      <c r="C963" s="83">
        <v>951</v>
      </c>
      <c r="D963" s="541"/>
      <c r="E963" s="541"/>
      <c r="F963" s="541"/>
      <c r="G963" s="542"/>
      <c r="H963" s="541"/>
      <c r="I963" s="541"/>
      <c r="K963" s="287">
        <v>1</v>
      </c>
      <c r="AG963" s="430" t="str">
        <f>IF(AI963=1,SUM(AI$13:AI963),"")</f>
        <v/>
      </c>
      <c r="AH963" s="431" t="str">
        <f t="shared" si="33"/>
        <v/>
      </c>
      <c r="AI963" s="430" t="str">
        <f t="shared" si="34"/>
        <v/>
      </c>
    </row>
    <row r="964" spans="3:35" ht="20" customHeight="1">
      <c r="C964" s="83">
        <v>952</v>
      </c>
      <c r="D964" s="541"/>
      <c r="E964" s="541"/>
      <c r="F964" s="541"/>
      <c r="G964" s="542"/>
      <c r="H964" s="541"/>
      <c r="I964" s="541"/>
      <c r="K964" s="287">
        <v>1</v>
      </c>
      <c r="AG964" s="430" t="str">
        <f>IF(AI964=1,SUM(AI$13:AI964),"")</f>
        <v/>
      </c>
      <c r="AH964" s="431" t="str">
        <f t="shared" si="33"/>
        <v/>
      </c>
      <c r="AI964" s="430" t="str">
        <f t="shared" si="34"/>
        <v/>
      </c>
    </row>
    <row r="965" spans="3:35" ht="20" customHeight="1">
      <c r="C965" s="83">
        <v>953</v>
      </c>
      <c r="D965" s="541"/>
      <c r="E965" s="541"/>
      <c r="F965" s="541"/>
      <c r="G965" s="542"/>
      <c r="H965" s="541"/>
      <c r="I965" s="541"/>
      <c r="K965" s="287">
        <v>1</v>
      </c>
      <c r="AG965" s="430" t="str">
        <f>IF(AI965=1,SUM(AI$13:AI965),"")</f>
        <v/>
      </c>
      <c r="AH965" s="431" t="str">
        <f t="shared" si="33"/>
        <v/>
      </c>
      <c r="AI965" s="430" t="str">
        <f t="shared" si="34"/>
        <v/>
      </c>
    </row>
    <row r="966" spans="3:35" ht="20" customHeight="1">
      <c r="C966" s="83">
        <v>954</v>
      </c>
      <c r="D966" s="541"/>
      <c r="E966" s="541"/>
      <c r="F966" s="541"/>
      <c r="G966" s="542"/>
      <c r="H966" s="541"/>
      <c r="I966" s="541"/>
      <c r="K966" s="287">
        <v>1</v>
      </c>
      <c r="AG966" s="430" t="str">
        <f>IF(AI966=1,SUM(AI$13:AI966),"")</f>
        <v/>
      </c>
      <c r="AH966" s="431" t="str">
        <f t="shared" si="33"/>
        <v/>
      </c>
      <c r="AI966" s="430" t="str">
        <f t="shared" si="34"/>
        <v/>
      </c>
    </row>
    <row r="967" spans="3:35" ht="20" customHeight="1">
      <c r="C967" s="83">
        <v>955</v>
      </c>
      <c r="D967" s="541"/>
      <c r="E967" s="541"/>
      <c r="F967" s="541"/>
      <c r="G967" s="542"/>
      <c r="H967" s="541"/>
      <c r="I967" s="541"/>
      <c r="K967" s="287">
        <v>1</v>
      </c>
      <c r="AG967" s="430" t="str">
        <f>IF(AI967=1,SUM(AI$13:AI967),"")</f>
        <v/>
      </c>
      <c r="AH967" s="431" t="str">
        <f t="shared" si="33"/>
        <v/>
      </c>
      <c r="AI967" s="430" t="str">
        <f t="shared" si="34"/>
        <v/>
      </c>
    </row>
    <row r="968" spans="3:35" ht="20" customHeight="1">
      <c r="C968" s="83">
        <v>956</v>
      </c>
      <c r="D968" s="541"/>
      <c r="E968" s="541"/>
      <c r="F968" s="541"/>
      <c r="G968" s="542"/>
      <c r="H968" s="541"/>
      <c r="I968" s="541"/>
      <c r="K968" s="287">
        <v>1</v>
      </c>
      <c r="AG968" s="430" t="str">
        <f>IF(AI968=1,SUM(AI$13:AI968),"")</f>
        <v/>
      </c>
      <c r="AH968" s="431" t="str">
        <f t="shared" si="33"/>
        <v/>
      </c>
      <c r="AI968" s="430" t="str">
        <f t="shared" si="34"/>
        <v/>
      </c>
    </row>
    <row r="969" spans="3:35" ht="20" customHeight="1">
      <c r="C969" s="83">
        <v>957</v>
      </c>
      <c r="D969" s="541"/>
      <c r="E969" s="541"/>
      <c r="F969" s="541"/>
      <c r="G969" s="542"/>
      <c r="H969" s="541"/>
      <c r="I969" s="541"/>
      <c r="K969" s="287">
        <v>1</v>
      </c>
      <c r="AG969" s="430" t="str">
        <f>IF(AI969=1,SUM(AI$13:AI969),"")</f>
        <v/>
      </c>
      <c r="AH969" s="431" t="str">
        <f t="shared" si="33"/>
        <v/>
      </c>
      <c r="AI969" s="430" t="str">
        <f t="shared" si="34"/>
        <v/>
      </c>
    </row>
    <row r="970" spans="3:35" ht="20" customHeight="1">
      <c r="C970" s="83">
        <v>958</v>
      </c>
      <c r="D970" s="541"/>
      <c r="E970" s="541"/>
      <c r="F970" s="541"/>
      <c r="G970" s="542"/>
      <c r="H970" s="541"/>
      <c r="I970" s="541"/>
      <c r="K970" s="287">
        <v>1</v>
      </c>
      <c r="AG970" s="430" t="str">
        <f>IF(AI970=1,SUM(AI$13:AI970),"")</f>
        <v/>
      </c>
      <c r="AH970" s="431" t="str">
        <f t="shared" si="33"/>
        <v/>
      </c>
      <c r="AI970" s="430" t="str">
        <f t="shared" si="34"/>
        <v/>
      </c>
    </row>
    <row r="971" spans="3:35" ht="20" customHeight="1">
      <c r="C971" s="83">
        <v>959</v>
      </c>
      <c r="D971" s="541"/>
      <c r="E971" s="541"/>
      <c r="F971" s="541"/>
      <c r="G971" s="542"/>
      <c r="H971" s="541"/>
      <c r="I971" s="541"/>
      <c r="K971" s="287">
        <v>1</v>
      </c>
      <c r="AG971" s="430" t="str">
        <f>IF(AI971=1,SUM(AI$13:AI971),"")</f>
        <v/>
      </c>
      <c r="AH971" s="431" t="str">
        <f t="shared" si="33"/>
        <v/>
      </c>
      <c r="AI971" s="430" t="str">
        <f t="shared" si="34"/>
        <v/>
      </c>
    </row>
    <row r="972" spans="3:35" ht="20" customHeight="1">
      <c r="C972" s="83">
        <v>960</v>
      </c>
      <c r="D972" s="541"/>
      <c r="E972" s="541"/>
      <c r="F972" s="541"/>
      <c r="G972" s="542"/>
      <c r="H972" s="541"/>
      <c r="I972" s="541"/>
      <c r="K972" s="287">
        <v>1</v>
      </c>
      <c r="AG972" s="430" t="str">
        <f>IF(AI972=1,SUM(AI$13:AI972),"")</f>
        <v/>
      </c>
      <c r="AH972" s="431" t="str">
        <f t="shared" si="33"/>
        <v/>
      </c>
      <c r="AI972" s="430" t="str">
        <f t="shared" si="34"/>
        <v/>
      </c>
    </row>
    <row r="973" spans="3:35" ht="20" customHeight="1">
      <c r="C973" s="83">
        <v>961</v>
      </c>
      <c r="D973" s="541"/>
      <c r="E973" s="541"/>
      <c r="F973" s="541"/>
      <c r="G973" s="542"/>
      <c r="H973" s="541"/>
      <c r="I973" s="541"/>
      <c r="K973" s="287">
        <v>1</v>
      </c>
      <c r="AG973" s="430" t="str">
        <f>IF(AI973=1,SUM(AI$13:AI973),"")</f>
        <v/>
      </c>
      <c r="AH973" s="431" t="str">
        <f t="shared" si="33"/>
        <v/>
      </c>
      <c r="AI973" s="430" t="str">
        <f t="shared" si="34"/>
        <v/>
      </c>
    </row>
    <row r="974" spans="3:35" ht="20" customHeight="1">
      <c r="C974" s="83">
        <v>962</v>
      </c>
      <c r="D974" s="541"/>
      <c r="E974" s="541"/>
      <c r="F974" s="541"/>
      <c r="G974" s="542"/>
      <c r="H974" s="541"/>
      <c r="I974" s="541"/>
      <c r="K974" s="287">
        <v>1</v>
      </c>
      <c r="AG974" s="430" t="str">
        <f>IF(AI974=1,SUM(AI$13:AI974),"")</f>
        <v/>
      </c>
      <c r="AH974" s="431" t="str">
        <f t="shared" ref="AH974:AH1037" si="35">IF(I974="","",I974&amp;"; ")</f>
        <v/>
      </c>
      <c r="AI974" s="430" t="str">
        <f t="shared" ref="AI974:AI1037" si="36">IF(AH974="","",1)</f>
        <v/>
      </c>
    </row>
    <row r="975" spans="3:35" ht="20" customHeight="1">
      <c r="C975" s="83">
        <v>963</v>
      </c>
      <c r="D975" s="541"/>
      <c r="E975" s="541"/>
      <c r="F975" s="541"/>
      <c r="G975" s="542"/>
      <c r="H975" s="541"/>
      <c r="I975" s="541"/>
      <c r="K975" s="287">
        <v>1</v>
      </c>
      <c r="AG975" s="430" t="str">
        <f>IF(AI975=1,SUM(AI$13:AI975),"")</f>
        <v/>
      </c>
      <c r="AH975" s="431" t="str">
        <f t="shared" si="35"/>
        <v/>
      </c>
      <c r="AI975" s="430" t="str">
        <f t="shared" si="36"/>
        <v/>
      </c>
    </row>
    <row r="976" spans="3:35" ht="20" customHeight="1">
      <c r="C976" s="83">
        <v>964</v>
      </c>
      <c r="D976" s="541"/>
      <c r="E976" s="541"/>
      <c r="F976" s="541"/>
      <c r="G976" s="542"/>
      <c r="H976" s="541"/>
      <c r="I976" s="541"/>
      <c r="K976" s="287">
        <v>1</v>
      </c>
      <c r="AG976" s="430" t="str">
        <f>IF(AI976=1,SUM(AI$13:AI976),"")</f>
        <v/>
      </c>
      <c r="AH976" s="431" t="str">
        <f t="shared" si="35"/>
        <v/>
      </c>
      <c r="AI976" s="430" t="str">
        <f t="shared" si="36"/>
        <v/>
      </c>
    </row>
    <row r="977" spans="3:35" ht="20" customHeight="1">
      <c r="C977" s="83">
        <v>965</v>
      </c>
      <c r="D977" s="541"/>
      <c r="E977" s="541"/>
      <c r="F977" s="541"/>
      <c r="G977" s="542"/>
      <c r="H977" s="541"/>
      <c r="I977" s="541"/>
      <c r="K977" s="287">
        <v>1</v>
      </c>
      <c r="AG977" s="430" t="str">
        <f>IF(AI977=1,SUM(AI$13:AI977),"")</f>
        <v/>
      </c>
      <c r="AH977" s="431" t="str">
        <f t="shared" si="35"/>
        <v/>
      </c>
      <c r="AI977" s="430" t="str">
        <f t="shared" si="36"/>
        <v/>
      </c>
    </row>
    <row r="978" spans="3:35" ht="20" customHeight="1">
      <c r="C978" s="83">
        <v>966</v>
      </c>
      <c r="D978" s="541"/>
      <c r="E978" s="541"/>
      <c r="F978" s="541"/>
      <c r="G978" s="542"/>
      <c r="H978" s="541"/>
      <c r="I978" s="541"/>
      <c r="K978" s="287">
        <v>1</v>
      </c>
      <c r="AG978" s="430" t="str">
        <f>IF(AI978=1,SUM(AI$13:AI978),"")</f>
        <v/>
      </c>
      <c r="AH978" s="431" t="str">
        <f t="shared" si="35"/>
        <v/>
      </c>
      <c r="AI978" s="430" t="str">
        <f t="shared" si="36"/>
        <v/>
      </c>
    </row>
    <row r="979" spans="3:35" ht="20" customHeight="1">
      <c r="C979" s="83">
        <v>967</v>
      </c>
      <c r="D979" s="541"/>
      <c r="E979" s="541"/>
      <c r="F979" s="541"/>
      <c r="G979" s="542"/>
      <c r="H979" s="541"/>
      <c r="I979" s="541"/>
      <c r="K979" s="287">
        <v>1</v>
      </c>
      <c r="AG979" s="430" t="str">
        <f>IF(AI979=1,SUM(AI$13:AI979),"")</f>
        <v/>
      </c>
      <c r="AH979" s="431" t="str">
        <f t="shared" si="35"/>
        <v/>
      </c>
      <c r="AI979" s="430" t="str">
        <f t="shared" si="36"/>
        <v/>
      </c>
    </row>
    <row r="980" spans="3:35" ht="20" customHeight="1">
      <c r="C980" s="83">
        <v>968</v>
      </c>
      <c r="D980" s="541"/>
      <c r="E980" s="541"/>
      <c r="F980" s="541"/>
      <c r="G980" s="542"/>
      <c r="H980" s="541"/>
      <c r="I980" s="541"/>
      <c r="K980" s="287">
        <v>1</v>
      </c>
      <c r="AG980" s="430" t="str">
        <f>IF(AI980=1,SUM(AI$13:AI980),"")</f>
        <v/>
      </c>
      <c r="AH980" s="431" t="str">
        <f t="shared" si="35"/>
        <v/>
      </c>
      <c r="AI980" s="430" t="str">
        <f t="shared" si="36"/>
        <v/>
      </c>
    </row>
    <row r="981" spans="3:35" ht="20" customHeight="1">
      <c r="C981" s="83">
        <v>969</v>
      </c>
      <c r="D981" s="541"/>
      <c r="E981" s="541"/>
      <c r="F981" s="541"/>
      <c r="G981" s="542"/>
      <c r="H981" s="541"/>
      <c r="I981" s="541"/>
      <c r="K981" s="287">
        <v>1</v>
      </c>
      <c r="AG981" s="430" t="str">
        <f>IF(AI981=1,SUM(AI$13:AI981),"")</f>
        <v/>
      </c>
      <c r="AH981" s="431" t="str">
        <f t="shared" si="35"/>
        <v/>
      </c>
      <c r="AI981" s="430" t="str">
        <f t="shared" si="36"/>
        <v/>
      </c>
    </row>
    <row r="982" spans="3:35" ht="20" customHeight="1">
      <c r="C982" s="83">
        <v>970</v>
      </c>
      <c r="D982" s="541"/>
      <c r="E982" s="541"/>
      <c r="F982" s="541"/>
      <c r="G982" s="542"/>
      <c r="H982" s="541"/>
      <c r="I982" s="541"/>
      <c r="K982" s="287">
        <v>1</v>
      </c>
      <c r="AG982" s="430" t="str">
        <f>IF(AI982=1,SUM(AI$13:AI982),"")</f>
        <v/>
      </c>
      <c r="AH982" s="431" t="str">
        <f t="shared" si="35"/>
        <v/>
      </c>
      <c r="AI982" s="430" t="str">
        <f t="shared" si="36"/>
        <v/>
      </c>
    </row>
    <row r="983" spans="3:35" ht="20" customHeight="1">
      <c r="C983" s="83">
        <v>971</v>
      </c>
      <c r="D983" s="541"/>
      <c r="E983" s="541"/>
      <c r="F983" s="541"/>
      <c r="G983" s="542"/>
      <c r="H983" s="541"/>
      <c r="I983" s="541"/>
      <c r="K983" s="287">
        <v>1</v>
      </c>
      <c r="AG983" s="430" t="str">
        <f>IF(AI983=1,SUM(AI$13:AI983),"")</f>
        <v/>
      </c>
      <c r="AH983" s="431" t="str">
        <f t="shared" si="35"/>
        <v/>
      </c>
      <c r="AI983" s="430" t="str">
        <f t="shared" si="36"/>
        <v/>
      </c>
    </row>
    <row r="984" spans="3:35" ht="20" customHeight="1">
      <c r="C984" s="83">
        <v>972</v>
      </c>
      <c r="D984" s="541"/>
      <c r="E984" s="541"/>
      <c r="F984" s="541"/>
      <c r="G984" s="542"/>
      <c r="H984" s="541"/>
      <c r="I984" s="541"/>
      <c r="K984" s="287">
        <v>1</v>
      </c>
      <c r="AG984" s="430" t="str">
        <f>IF(AI984=1,SUM(AI$13:AI984),"")</f>
        <v/>
      </c>
      <c r="AH984" s="431" t="str">
        <f t="shared" si="35"/>
        <v/>
      </c>
      <c r="AI984" s="430" t="str">
        <f t="shared" si="36"/>
        <v/>
      </c>
    </row>
    <row r="985" spans="3:35" ht="20" customHeight="1">
      <c r="C985" s="83">
        <v>973</v>
      </c>
      <c r="D985" s="541"/>
      <c r="E985" s="541"/>
      <c r="F985" s="541"/>
      <c r="G985" s="542"/>
      <c r="H985" s="541"/>
      <c r="I985" s="541"/>
      <c r="K985" s="287">
        <v>1</v>
      </c>
      <c r="AG985" s="430" t="str">
        <f>IF(AI985=1,SUM(AI$13:AI985),"")</f>
        <v/>
      </c>
      <c r="AH985" s="431" t="str">
        <f t="shared" si="35"/>
        <v/>
      </c>
      <c r="AI985" s="430" t="str">
        <f t="shared" si="36"/>
        <v/>
      </c>
    </row>
    <row r="986" spans="3:35" ht="20" customHeight="1">
      <c r="C986" s="83">
        <v>974</v>
      </c>
      <c r="D986" s="541"/>
      <c r="E986" s="541"/>
      <c r="F986" s="541"/>
      <c r="G986" s="542"/>
      <c r="H986" s="541"/>
      <c r="I986" s="541"/>
      <c r="K986" s="287">
        <v>1</v>
      </c>
      <c r="AG986" s="430" t="str">
        <f>IF(AI986=1,SUM(AI$13:AI986),"")</f>
        <v/>
      </c>
      <c r="AH986" s="431" t="str">
        <f t="shared" si="35"/>
        <v/>
      </c>
      <c r="AI986" s="430" t="str">
        <f t="shared" si="36"/>
        <v/>
      </c>
    </row>
    <row r="987" spans="3:35" ht="20" customHeight="1">
      <c r="C987" s="83">
        <v>975</v>
      </c>
      <c r="D987" s="541"/>
      <c r="E987" s="541"/>
      <c r="F987" s="541"/>
      <c r="G987" s="542"/>
      <c r="H987" s="541"/>
      <c r="I987" s="541"/>
      <c r="K987" s="287">
        <v>1</v>
      </c>
      <c r="AG987" s="430" t="str">
        <f>IF(AI987=1,SUM(AI$13:AI987),"")</f>
        <v/>
      </c>
      <c r="AH987" s="431" t="str">
        <f t="shared" si="35"/>
        <v/>
      </c>
      <c r="AI987" s="430" t="str">
        <f t="shared" si="36"/>
        <v/>
      </c>
    </row>
    <row r="988" spans="3:35" ht="20" customHeight="1">
      <c r="C988" s="83">
        <v>976</v>
      </c>
      <c r="D988" s="541"/>
      <c r="E988" s="541"/>
      <c r="F988" s="541"/>
      <c r="G988" s="542"/>
      <c r="H988" s="541"/>
      <c r="I988" s="541"/>
      <c r="K988" s="287">
        <v>1</v>
      </c>
      <c r="AG988" s="430" t="str">
        <f>IF(AI988=1,SUM(AI$13:AI988),"")</f>
        <v/>
      </c>
      <c r="AH988" s="431" t="str">
        <f t="shared" si="35"/>
        <v/>
      </c>
      <c r="AI988" s="430" t="str">
        <f t="shared" si="36"/>
        <v/>
      </c>
    </row>
    <row r="989" spans="3:35" ht="20" customHeight="1">
      <c r="C989" s="83">
        <v>977</v>
      </c>
      <c r="D989" s="541"/>
      <c r="E989" s="541"/>
      <c r="F989" s="541"/>
      <c r="G989" s="542"/>
      <c r="H989" s="541"/>
      <c r="I989" s="541"/>
      <c r="K989" s="287">
        <v>1</v>
      </c>
      <c r="AG989" s="430" t="str">
        <f>IF(AI989=1,SUM(AI$13:AI989),"")</f>
        <v/>
      </c>
      <c r="AH989" s="431" t="str">
        <f t="shared" si="35"/>
        <v/>
      </c>
      <c r="AI989" s="430" t="str">
        <f t="shared" si="36"/>
        <v/>
      </c>
    </row>
    <row r="990" spans="3:35" ht="20" customHeight="1">
      <c r="C990" s="83">
        <v>978</v>
      </c>
      <c r="D990" s="541"/>
      <c r="E990" s="541"/>
      <c r="F990" s="541"/>
      <c r="G990" s="542"/>
      <c r="H990" s="541"/>
      <c r="I990" s="541"/>
      <c r="K990" s="287">
        <v>1</v>
      </c>
      <c r="AG990" s="430" t="str">
        <f>IF(AI990=1,SUM(AI$13:AI990),"")</f>
        <v/>
      </c>
      <c r="AH990" s="431" t="str">
        <f t="shared" si="35"/>
        <v/>
      </c>
      <c r="AI990" s="430" t="str">
        <f t="shared" si="36"/>
        <v/>
      </c>
    </row>
    <row r="991" spans="3:35" ht="20" customHeight="1">
      <c r="C991" s="83">
        <v>979</v>
      </c>
      <c r="D991" s="541"/>
      <c r="E991" s="541"/>
      <c r="F991" s="541"/>
      <c r="G991" s="542"/>
      <c r="H991" s="541"/>
      <c r="I991" s="541"/>
      <c r="K991" s="287">
        <v>1</v>
      </c>
      <c r="AG991" s="430" t="str">
        <f>IF(AI991=1,SUM(AI$13:AI991),"")</f>
        <v/>
      </c>
      <c r="AH991" s="431" t="str">
        <f t="shared" si="35"/>
        <v/>
      </c>
      <c r="AI991" s="430" t="str">
        <f t="shared" si="36"/>
        <v/>
      </c>
    </row>
    <row r="992" spans="3:35" ht="20" customHeight="1">
      <c r="C992" s="83">
        <v>980</v>
      </c>
      <c r="D992" s="541"/>
      <c r="E992" s="541"/>
      <c r="F992" s="541"/>
      <c r="G992" s="542"/>
      <c r="H992" s="541"/>
      <c r="I992" s="541"/>
      <c r="K992" s="287">
        <v>1</v>
      </c>
      <c r="AG992" s="430" t="str">
        <f>IF(AI992=1,SUM(AI$13:AI992),"")</f>
        <v/>
      </c>
      <c r="AH992" s="431" t="str">
        <f t="shared" si="35"/>
        <v/>
      </c>
      <c r="AI992" s="430" t="str">
        <f t="shared" si="36"/>
        <v/>
      </c>
    </row>
    <row r="993" spans="3:35" ht="20" customHeight="1">
      <c r="C993" s="83">
        <v>981</v>
      </c>
      <c r="D993" s="541"/>
      <c r="E993" s="541"/>
      <c r="F993" s="541"/>
      <c r="G993" s="542"/>
      <c r="H993" s="541"/>
      <c r="I993" s="541"/>
      <c r="K993" s="287">
        <v>1</v>
      </c>
      <c r="AG993" s="430" t="str">
        <f>IF(AI993=1,SUM(AI$13:AI993),"")</f>
        <v/>
      </c>
      <c r="AH993" s="431" t="str">
        <f t="shared" si="35"/>
        <v/>
      </c>
      <c r="AI993" s="430" t="str">
        <f t="shared" si="36"/>
        <v/>
      </c>
    </row>
    <row r="994" spans="3:35" ht="20" customHeight="1">
      <c r="C994" s="83">
        <v>982</v>
      </c>
      <c r="D994" s="541"/>
      <c r="E994" s="541"/>
      <c r="F994" s="541"/>
      <c r="G994" s="542"/>
      <c r="H994" s="541"/>
      <c r="I994" s="541"/>
      <c r="K994" s="287">
        <v>1</v>
      </c>
      <c r="AG994" s="430" t="str">
        <f>IF(AI994=1,SUM(AI$13:AI994),"")</f>
        <v/>
      </c>
      <c r="AH994" s="431" t="str">
        <f t="shared" si="35"/>
        <v/>
      </c>
      <c r="AI994" s="430" t="str">
        <f t="shared" si="36"/>
        <v/>
      </c>
    </row>
    <row r="995" spans="3:35" ht="20" customHeight="1">
      <c r="C995" s="83">
        <v>983</v>
      </c>
      <c r="D995" s="541"/>
      <c r="E995" s="541"/>
      <c r="F995" s="541"/>
      <c r="G995" s="542"/>
      <c r="H995" s="541"/>
      <c r="I995" s="541"/>
      <c r="K995" s="287">
        <v>1</v>
      </c>
      <c r="AG995" s="430" t="str">
        <f>IF(AI995=1,SUM(AI$13:AI995),"")</f>
        <v/>
      </c>
      <c r="AH995" s="431" t="str">
        <f t="shared" si="35"/>
        <v/>
      </c>
      <c r="AI995" s="430" t="str">
        <f t="shared" si="36"/>
        <v/>
      </c>
    </row>
    <row r="996" spans="3:35" ht="20" customHeight="1">
      <c r="C996" s="83">
        <v>984</v>
      </c>
      <c r="D996" s="541"/>
      <c r="E996" s="541"/>
      <c r="F996" s="541"/>
      <c r="G996" s="542"/>
      <c r="H996" s="541"/>
      <c r="I996" s="541"/>
      <c r="K996" s="287">
        <v>1</v>
      </c>
      <c r="AG996" s="430" t="str">
        <f>IF(AI996=1,SUM(AI$13:AI996),"")</f>
        <v/>
      </c>
      <c r="AH996" s="431" t="str">
        <f t="shared" si="35"/>
        <v/>
      </c>
      <c r="AI996" s="430" t="str">
        <f t="shared" si="36"/>
        <v/>
      </c>
    </row>
    <row r="997" spans="3:35" ht="20" customHeight="1">
      <c r="C997" s="83">
        <v>985</v>
      </c>
      <c r="D997" s="541"/>
      <c r="E997" s="541"/>
      <c r="F997" s="541"/>
      <c r="G997" s="542"/>
      <c r="H997" s="541"/>
      <c r="I997" s="541"/>
      <c r="K997" s="287">
        <v>1</v>
      </c>
      <c r="AG997" s="430" t="str">
        <f>IF(AI997=1,SUM(AI$13:AI997),"")</f>
        <v/>
      </c>
      <c r="AH997" s="431" t="str">
        <f t="shared" si="35"/>
        <v/>
      </c>
      <c r="AI997" s="430" t="str">
        <f t="shared" si="36"/>
        <v/>
      </c>
    </row>
    <row r="998" spans="3:35" ht="20" customHeight="1">
      <c r="C998" s="83">
        <v>986</v>
      </c>
      <c r="D998" s="541"/>
      <c r="E998" s="541"/>
      <c r="F998" s="541"/>
      <c r="G998" s="542"/>
      <c r="H998" s="541"/>
      <c r="I998" s="541"/>
      <c r="K998" s="287">
        <v>1</v>
      </c>
      <c r="AG998" s="430" t="str">
        <f>IF(AI998=1,SUM(AI$13:AI998),"")</f>
        <v/>
      </c>
      <c r="AH998" s="431" t="str">
        <f t="shared" si="35"/>
        <v/>
      </c>
      <c r="AI998" s="430" t="str">
        <f t="shared" si="36"/>
        <v/>
      </c>
    </row>
    <row r="999" spans="3:35" ht="20" customHeight="1">
      <c r="C999" s="83">
        <v>987</v>
      </c>
      <c r="D999" s="541"/>
      <c r="E999" s="541"/>
      <c r="F999" s="541"/>
      <c r="G999" s="542"/>
      <c r="H999" s="541"/>
      <c r="I999" s="541"/>
      <c r="K999" s="287">
        <v>1</v>
      </c>
      <c r="AG999" s="430" t="str">
        <f>IF(AI999=1,SUM(AI$13:AI999),"")</f>
        <v/>
      </c>
      <c r="AH999" s="431" t="str">
        <f t="shared" si="35"/>
        <v/>
      </c>
      <c r="AI999" s="430" t="str">
        <f t="shared" si="36"/>
        <v/>
      </c>
    </row>
    <row r="1000" spans="3:35" ht="20" customHeight="1">
      <c r="C1000" s="83">
        <v>988</v>
      </c>
      <c r="D1000" s="541"/>
      <c r="E1000" s="541"/>
      <c r="F1000" s="541"/>
      <c r="G1000" s="542"/>
      <c r="H1000" s="541"/>
      <c r="I1000" s="541"/>
      <c r="K1000" s="287">
        <v>1</v>
      </c>
      <c r="AG1000" s="430" t="str">
        <f>IF(AI1000=1,SUM(AI$13:AI1000),"")</f>
        <v/>
      </c>
      <c r="AH1000" s="431" t="str">
        <f t="shared" si="35"/>
        <v/>
      </c>
      <c r="AI1000" s="430" t="str">
        <f t="shared" si="36"/>
        <v/>
      </c>
    </row>
    <row r="1001" spans="3:35" ht="20" customHeight="1">
      <c r="C1001" s="83">
        <v>989</v>
      </c>
      <c r="D1001" s="541"/>
      <c r="E1001" s="541"/>
      <c r="F1001" s="541"/>
      <c r="G1001" s="542"/>
      <c r="H1001" s="541"/>
      <c r="I1001" s="541"/>
      <c r="K1001" s="287">
        <v>1</v>
      </c>
      <c r="AG1001" s="430" t="str">
        <f>IF(AI1001=1,SUM(AI$13:AI1001),"")</f>
        <v/>
      </c>
      <c r="AH1001" s="431" t="str">
        <f t="shared" si="35"/>
        <v/>
      </c>
      <c r="AI1001" s="430" t="str">
        <f t="shared" si="36"/>
        <v/>
      </c>
    </row>
    <row r="1002" spans="3:35" ht="20" customHeight="1">
      <c r="C1002" s="83">
        <v>990</v>
      </c>
      <c r="D1002" s="541"/>
      <c r="E1002" s="541"/>
      <c r="F1002" s="541"/>
      <c r="G1002" s="542"/>
      <c r="H1002" s="541"/>
      <c r="I1002" s="541"/>
      <c r="K1002" s="287">
        <v>1</v>
      </c>
      <c r="AG1002" s="430" t="str">
        <f>IF(AI1002=1,SUM(AI$13:AI1002),"")</f>
        <v/>
      </c>
      <c r="AH1002" s="431" t="str">
        <f t="shared" si="35"/>
        <v/>
      </c>
      <c r="AI1002" s="430" t="str">
        <f t="shared" si="36"/>
        <v/>
      </c>
    </row>
    <row r="1003" spans="3:35" ht="20" customHeight="1">
      <c r="C1003" s="83">
        <v>991</v>
      </c>
      <c r="D1003" s="541"/>
      <c r="E1003" s="541"/>
      <c r="F1003" s="541"/>
      <c r="G1003" s="542"/>
      <c r="H1003" s="541"/>
      <c r="I1003" s="541"/>
      <c r="K1003" s="287">
        <v>1</v>
      </c>
      <c r="AG1003" s="430" t="str">
        <f>IF(AI1003=1,SUM(AI$13:AI1003),"")</f>
        <v/>
      </c>
      <c r="AH1003" s="431" t="str">
        <f t="shared" si="35"/>
        <v/>
      </c>
      <c r="AI1003" s="430" t="str">
        <f t="shared" si="36"/>
        <v/>
      </c>
    </row>
    <row r="1004" spans="3:35" ht="20" customHeight="1">
      <c r="C1004" s="83">
        <v>992</v>
      </c>
      <c r="D1004" s="541"/>
      <c r="E1004" s="541"/>
      <c r="F1004" s="541"/>
      <c r="G1004" s="542"/>
      <c r="H1004" s="541"/>
      <c r="I1004" s="541"/>
      <c r="K1004" s="287">
        <v>1</v>
      </c>
      <c r="AG1004" s="430" t="str">
        <f>IF(AI1004=1,SUM(AI$13:AI1004),"")</f>
        <v/>
      </c>
      <c r="AH1004" s="431" t="str">
        <f t="shared" si="35"/>
        <v/>
      </c>
      <c r="AI1004" s="430" t="str">
        <f t="shared" si="36"/>
        <v/>
      </c>
    </row>
    <row r="1005" spans="3:35" ht="20" customHeight="1">
      <c r="C1005" s="83">
        <v>993</v>
      </c>
      <c r="D1005" s="541"/>
      <c r="E1005" s="541"/>
      <c r="F1005" s="541"/>
      <c r="G1005" s="542"/>
      <c r="H1005" s="541"/>
      <c r="I1005" s="541"/>
      <c r="K1005" s="287">
        <v>1</v>
      </c>
      <c r="AG1005" s="430" t="str">
        <f>IF(AI1005=1,SUM(AI$13:AI1005),"")</f>
        <v/>
      </c>
      <c r="AH1005" s="431" t="str">
        <f t="shared" si="35"/>
        <v/>
      </c>
      <c r="AI1005" s="430" t="str">
        <f t="shared" si="36"/>
        <v/>
      </c>
    </row>
    <row r="1006" spans="3:35" ht="20" customHeight="1">
      <c r="C1006" s="83">
        <v>994</v>
      </c>
      <c r="D1006" s="541"/>
      <c r="E1006" s="541"/>
      <c r="F1006" s="541"/>
      <c r="G1006" s="542"/>
      <c r="H1006" s="541"/>
      <c r="I1006" s="541"/>
      <c r="K1006" s="287">
        <v>1</v>
      </c>
      <c r="AG1006" s="430" t="str">
        <f>IF(AI1006=1,SUM(AI$13:AI1006),"")</f>
        <v/>
      </c>
      <c r="AH1006" s="431" t="str">
        <f t="shared" si="35"/>
        <v/>
      </c>
      <c r="AI1006" s="430" t="str">
        <f t="shared" si="36"/>
        <v/>
      </c>
    </row>
    <row r="1007" spans="3:35" ht="20" customHeight="1">
      <c r="C1007" s="83">
        <v>995</v>
      </c>
      <c r="D1007" s="541"/>
      <c r="E1007" s="541"/>
      <c r="F1007" s="541"/>
      <c r="G1007" s="542"/>
      <c r="H1007" s="541"/>
      <c r="I1007" s="541"/>
      <c r="K1007" s="287">
        <v>1</v>
      </c>
      <c r="AG1007" s="430" t="str">
        <f>IF(AI1007=1,SUM(AI$13:AI1007),"")</f>
        <v/>
      </c>
      <c r="AH1007" s="431" t="str">
        <f t="shared" si="35"/>
        <v/>
      </c>
      <c r="AI1007" s="430" t="str">
        <f t="shared" si="36"/>
        <v/>
      </c>
    </row>
    <row r="1008" spans="3:35" ht="20" customHeight="1">
      <c r="C1008" s="83">
        <v>996</v>
      </c>
      <c r="D1008" s="541"/>
      <c r="E1008" s="541"/>
      <c r="F1008" s="541"/>
      <c r="G1008" s="542"/>
      <c r="H1008" s="541"/>
      <c r="I1008" s="541"/>
      <c r="K1008" s="287">
        <v>1</v>
      </c>
      <c r="AG1008" s="430" t="str">
        <f>IF(AI1008=1,SUM(AI$13:AI1008),"")</f>
        <v/>
      </c>
      <c r="AH1008" s="431" t="str">
        <f t="shared" si="35"/>
        <v/>
      </c>
      <c r="AI1008" s="430" t="str">
        <f t="shared" si="36"/>
        <v/>
      </c>
    </row>
    <row r="1009" spans="3:35" ht="20" customHeight="1">
      <c r="C1009" s="83">
        <v>997</v>
      </c>
      <c r="D1009" s="541"/>
      <c r="E1009" s="541"/>
      <c r="F1009" s="541"/>
      <c r="G1009" s="542"/>
      <c r="H1009" s="541"/>
      <c r="I1009" s="541"/>
      <c r="K1009" s="287">
        <v>1</v>
      </c>
      <c r="AG1009" s="430" t="str">
        <f>IF(AI1009=1,SUM(AI$13:AI1009),"")</f>
        <v/>
      </c>
      <c r="AH1009" s="431" t="str">
        <f t="shared" si="35"/>
        <v/>
      </c>
      <c r="AI1009" s="430" t="str">
        <f t="shared" si="36"/>
        <v/>
      </c>
    </row>
    <row r="1010" spans="3:35" ht="20" customHeight="1">
      <c r="C1010" s="83">
        <v>998</v>
      </c>
      <c r="D1010" s="541"/>
      <c r="E1010" s="541"/>
      <c r="F1010" s="541"/>
      <c r="G1010" s="542"/>
      <c r="H1010" s="541"/>
      <c r="I1010" s="541"/>
      <c r="K1010" s="287">
        <v>1</v>
      </c>
      <c r="AG1010" s="430" t="str">
        <f>IF(AI1010=1,SUM(AI$13:AI1010),"")</f>
        <v/>
      </c>
      <c r="AH1010" s="431" t="str">
        <f t="shared" si="35"/>
        <v/>
      </c>
      <c r="AI1010" s="430" t="str">
        <f t="shared" si="36"/>
        <v/>
      </c>
    </row>
    <row r="1011" spans="3:35" ht="20" customHeight="1">
      <c r="C1011" s="83">
        <v>999</v>
      </c>
      <c r="D1011" s="541"/>
      <c r="E1011" s="541"/>
      <c r="F1011" s="541"/>
      <c r="G1011" s="542"/>
      <c r="H1011" s="541"/>
      <c r="I1011" s="541"/>
      <c r="K1011" s="287">
        <v>1</v>
      </c>
      <c r="AG1011" s="430" t="str">
        <f>IF(AI1011=1,SUM(AI$13:AI1011),"")</f>
        <v/>
      </c>
      <c r="AH1011" s="431" t="str">
        <f t="shared" si="35"/>
        <v/>
      </c>
      <c r="AI1011" s="430" t="str">
        <f t="shared" si="36"/>
        <v/>
      </c>
    </row>
    <row r="1012" spans="3:35" ht="20" customHeight="1">
      <c r="C1012" s="83">
        <v>1000</v>
      </c>
      <c r="D1012" s="541"/>
      <c r="E1012" s="541"/>
      <c r="F1012" s="541"/>
      <c r="G1012" s="542"/>
      <c r="H1012" s="541"/>
      <c r="I1012" s="541"/>
      <c r="K1012" s="287">
        <v>1</v>
      </c>
      <c r="AG1012" s="430" t="str">
        <f>IF(AI1012=1,SUM(AI$13:AI1012),"")</f>
        <v/>
      </c>
      <c r="AH1012" s="431" t="str">
        <f t="shared" si="35"/>
        <v/>
      </c>
      <c r="AI1012" s="430" t="str">
        <f t="shared" si="36"/>
        <v/>
      </c>
    </row>
    <row r="1013" spans="3:35" ht="20" customHeight="1">
      <c r="C1013" s="83">
        <v>1001</v>
      </c>
      <c r="D1013" s="541"/>
      <c r="E1013" s="541"/>
      <c r="F1013" s="541"/>
      <c r="G1013" s="542"/>
      <c r="H1013" s="541"/>
      <c r="I1013" s="541"/>
      <c r="K1013" s="287">
        <v>1</v>
      </c>
      <c r="AG1013" s="430" t="str">
        <f>IF(AI1013=1,SUM(AI$13:AI1013),"")</f>
        <v/>
      </c>
      <c r="AH1013" s="431" t="str">
        <f t="shared" si="35"/>
        <v/>
      </c>
      <c r="AI1013" s="430" t="str">
        <f t="shared" si="36"/>
        <v/>
      </c>
    </row>
    <row r="1014" spans="3:35" ht="20" customHeight="1">
      <c r="C1014" s="83">
        <v>1002</v>
      </c>
      <c r="D1014" s="541"/>
      <c r="E1014" s="541"/>
      <c r="F1014" s="541"/>
      <c r="G1014" s="542"/>
      <c r="H1014" s="541"/>
      <c r="I1014" s="541"/>
      <c r="K1014" s="287">
        <v>1</v>
      </c>
      <c r="AG1014" s="430" t="str">
        <f>IF(AI1014=1,SUM(AI$13:AI1014),"")</f>
        <v/>
      </c>
      <c r="AH1014" s="431" t="str">
        <f t="shared" si="35"/>
        <v/>
      </c>
      <c r="AI1014" s="430" t="str">
        <f t="shared" si="36"/>
        <v/>
      </c>
    </row>
    <row r="1015" spans="3:35" ht="20" customHeight="1">
      <c r="C1015" s="83">
        <v>1003</v>
      </c>
      <c r="D1015" s="541"/>
      <c r="E1015" s="541"/>
      <c r="F1015" s="541"/>
      <c r="G1015" s="542"/>
      <c r="H1015" s="541"/>
      <c r="I1015" s="541"/>
      <c r="K1015" s="287">
        <v>1</v>
      </c>
      <c r="AG1015" s="430" t="str">
        <f>IF(AI1015=1,SUM(AI$13:AI1015),"")</f>
        <v/>
      </c>
      <c r="AH1015" s="431" t="str">
        <f t="shared" si="35"/>
        <v/>
      </c>
      <c r="AI1015" s="430" t="str">
        <f t="shared" si="36"/>
        <v/>
      </c>
    </row>
    <row r="1016" spans="3:35" ht="20" customHeight="1">
      <c r="C1016" s="83">
        <v>1004</v>
      </c>
      <c r="D1016" s="541"/>
      <c r="E1016" s="541"/>
      <c r="F1016" s="541"/>
      <c r="G1016" s="542"/>
      <c r="H1016" s="541"/>
      <c r="I1016" s="541"/>
      <c r="K1016" s="287">
        <v>1</v>
      </c>
      <c r="AG1016" s="430" t="str">
        <f>IF(AI1016=1,SUM(AI$13:AI1016),"")</f>
        <v/>
      </c>
      <c r="AH1016" s="431" t="str">
        <f t="shared" si="35"/>
        <v/>
      </c>
      <c r="AI1016" s="430" t="str">
        <f t="shared" si="36"/>
        <v/>
      </c>
    </row>
    <row r="1017" spans="3:35" ht="20" customHeight="1">
      <c r="C1017" s="83">
        <v>1005</v>
      </c>
      <c r="D1017" s="541"/>
      <c r="E1017" s="541"/>
      <c r="F1017" s="541"/>
      <c r="G1017" s="542"/>
      <c r="H1017" s="541"/>
      <c r="I1017" s="541"/>
      <c r="K1017" s="287">
        <v>1</v>
      </c>
      <c r="AG1017" s="430" t="str">
        <f>IF(AI1017=1,SUM(AI$13:AI1017),"")</f>
        <v/>
      </c>
      <c r="AH1017" s="431" t="str">
        <f t="shared" si="35"/>
        <v/>
      </c>
      <c r="AI1017" s="430" t="str">
        <f t="shared" si="36"/>
        <v/>
      </c>
    </row>
    <row r="1018" spans="3:35" ht="20" customHeight="1">
      <c r="C1018" s="83">
        <v>1006</v>
      </c>
      <c r="D1018" s="541"/>
      <c r="E1018" s="541"/>
      <c r="F1018" s="541"/>
      <c r="G1018" s="542"/>
      <c r="H1018" s="541"/>
      <c r="I1018" s="541"/>
      <c r="K1018" s="287">
        <v>1</v>
      </c>
      <c r="AG1018" s="430" t="str">
        <f>IF(AI1018=1,SUM(AI$13:AI1018),"")</f>
        <v/>
      </c>
      <c r="AH1018" s="431" t="str">
        <f t="shared" si="35"/>
        <v/>
      </c>
      <c r="AI1018" s="430" t="str">
        <f t="shared" si="36"/>
        <v/>
      </c>
    </row>
    <row r="1019" spans="3:35" ht="20" customHeight="1">
      <c r="C1019" s="83">
        <v>1007</v>
      </c>
      <c r="D1019" s="541"/>
      <c r="E1019" s="541"/>
      <c r="F1019" s="541"/>
      <c r="G1019" s="542"/>
      <c r="H1019" s="541"/>
      <c r="I1019" s="541"/>
      <c r="K1019" s="287">
        <v>1</v>
      </c>
      <c r="AG1019" s="430" t="str">
        <f>IF(AI1019=1,SUM(AI$13:AI1019),"")</f>
        <v/>
      </c>
      <c r="AH1019" s="431" t="str">
        <f t="shared" si="35"/>
        <v/>
      </c>
      <c r="AI1019" s="430" t="str">
        <f t="shared" si="36"/>
        <v/>
      </c>
    </row>
    <row r="1020" spans="3:35" ht="20" customHeight="1">
      <c r="C1020" s="83">
        <v>1008</v>
      </c>
      <c r="D1020" s="541"/>
      <c r="E1020" s="541"/>
      <c r="F1020" s="541"/>
      <c r="G1020" s="542"/>
      <c r="H1020" s="541"/>
      <c r="I1020" s="541"/>
      <c r="K1020" s="287">
        <v>1</v>
      </c>
      <c r="AG1020" s="430" t="str">
        <f>IF(AI1020=1,SUM(AI$13:AI1020),"")</f>
        <v/>
      </c>
      <c r="AH1020" s="431" t="str">
        <f t="shared" si="35"/>
        <v/>
      </c>
      <c r="AI1020" s="430" t="str">
        <f t="shared" si="36"/>
        <v/>
      </c>
    </row>
    <row r="1021" spans="3:35" ht="20" customHeight="1">
      <c r="C1021" s="83">
        <v>1009</v>
      </c>
      <c r="D1021" s="541"/>
      <c r="E1021" s="541"/>
      <c r="F1021" s="541"/>
      <c r="G1021" s="542"/>
      <c r="H1021" s="541"/>
      <c r="I1021" s="541"/>
      <c r="K1021" s="287">
        <v>1</v>
      </c>
      <c r="AG1021" s="430" t="str">
        <f>IF(AI1021=1,SUM(AI$13:AI1021),"")</f>
        <v/>
      </c>
      <c r="AH1021" s="431" t="str">
        <f t="shared" si="35"/>
        <v/>
      </c>
      <c r="AI1021" s="430" t="str">
        <f t="shared" si="36"/>
        <v/>
      </c>
    </row>
    <row r="1022" spans="3:35" ht="20" customHeight="1">
      <c r="C1022" s="83">
        <v>1010</v>
      </c>
      <c r="D1022" s="541"/>
      <c r="E1022" s="541"/>
      <c r="F1022" s="541"/>
      <c r="G1022" s="542"/>
      <c r="H1022" s="541"/>
      <c r="I1022" s="541"/>
      <c r="K1022" s="287">
        <v>1</v>
      </c>
      <c r="AG1022" s="430" t="str">
        <f>IF(AI1022=1,SUM(AI$13:AI1022),"")</f>
        <v/>
      </c>
      <c r="AH1022" s="431" t="str">
        <f t="shared" si="35"/>
        <v/>
      </c>
      <c r="AI1022" s="430" t="str">
        <f t="shared" si="36"/>
        <v/>
      </c>
    </row>
    <row r="1023" spans="3:35" ht="20" customHeight="1">
      <c r="C1023" s="83">
        <v>1011</v>
      </c>
      <c r="D1023" s="541"/>
      <c r="E1023" s="541"/>
      <c r="F1023" s="541"/>
      <c r="G1023" s="542"/>
      <c r="H1023" s="541"/>
      <c r="I1023" s="541"/>
      <c r="K1023" s="287">
        <v>1</v>
      </c>
      <c r="AG1023" s="430" t="str">
        <f>IF(AI1023=1,SUM(AI$13:AI1023),"")</f>
        <v/>
      </c>
      <c r="AH1023" s="431" t="str">
        <f t="shared" si="35"/>
        <v/>
      </c>
      <c r="AI1023" s="430" t="str">
        <f t="shared" si="36"/>
        <v/>
      </c>
    </row>
    <row r="1024" spans="3:35" ht="20" customHeight="1">
      <c r="C1024" s="83">
        <v>1012</v>
      </c>
      <c r="D1024" s="541"/>
      <c r="E1024" s="541"/>
      <c r="F1024" s="541"/>
      <c r="G1024" s="542"/>
      <c r="H1024" s="541"/>
      <c r="I1024" s="541"/>
      <c r="K1024" s="287">
        <v>1</v>
      </c>
      <c r="AG1024" s="430" t="str">
        <f>IF(AI1024=1,SUM(AI$13:AI1024),"")</f>
        <v/>
      </c>
      <c r="AH1024" s="431" t="str">
        <f t="shared" si="35"/>
        <v/>
      </c>
      <c r="AI1024" s="430" t="str">
        <f t="shared" si="36"/>
        <v/>
      </c>
    </row>
    <row r="1025" spans="3:35" ht="20" customHeight="1">
      <c r="C1025" s="83">
        <v>1013</v>
      </c>
      <c r="D1025" s="541"/>
      <c r="E1025" s="541"/>
      <c r="F1025" s="541"/>
      <c r="G1025" s="542"/>
      <c r="H1025" s="541"/>
      <c r="I1025" s="541"/>
      <c r="K1025" s="287">
        <v>1</v>
      </c>
      <c r="AG1025" s="430" t="str">
        <f>IF(AI1025=1,SUM(AI$13:AI1025),"")</f>
        <v/>
      </c>
      <c r="AH1025" s="431" t="str">
        <f t="shared" si="35"/>
        <v/>
      </c>
      <c r="AI1025" s="430" t="str">
        <f t="shared" si="36"/>
        <v/>
      </c>
    </row>
    <row r="1026" spans="3:35" ht="20" customHeight="1">
      <c r="C1026" s="83">
        <v>1014</v>
      </c>
      <c r="D1026" s="541"/>
      <c r="E1026" s="541"/>
      <c r="F1026" s="541"/>
      <c r="G1026" s="542"/>
      <c r="H1026" s="541"/>
      <c r="I1026" s="541"/>
      <c r="K1026" s="287">
        <v>1</v>
      </c>
      <c r="AG1026" s="430" t="str">
        <f>IF(AI1026=1,SUM(AI$13:AI1026),"")</f>
        <v/>
      </c>
      <c r="AH1026" s="431" t="str">
        <f t="shared" si="35"/>
        <v/>
      </c>
      <c r="AI1026" s="430" t="str">
        <f t="shared" si="36"/>
        <v/>
      </c>
    </row>
    <row r="1027" spans="3:35" ht="20" customHeight="1">
      <c r="C1027" s="83">
        <v>1015</v>
      </c>
      <c r="D1027" s="541"/>
      <c r="E1027" s="541"/>
      <c r="F1027" s="541"/>
      <c r="G1027" s="542"/>
      <c r="H1027" s="541"/>
      <c r="I1027" s="541"/>
      <c r="K1027" s="287">
        <v>1</v>
      </c>
      <c r="AG1027" s="430" t="str">
        <f>IF(AI1027=1,SUM(AI$13:AI1027),"")</f>
        <v/>
      </c>
      <c r="AH1027" s="431" t="str">
        <f t="shared" si="35"/>
        <v/>
      </c>
      <c r="AI1027" s="430" t="str">
        <f t="shared" si="36"/>
        <v/>
      </c>
    </row>
    <row r="1028" spans="3:35" ht="20" customHeight="1">
      <c r="C1028" s="83">
        <v>1016</v>
      </c>
      <c r="D1028" s="541"/>
      <c r="E1028" s="541"/>
      <c r="F1028" s="541"/>
      <c r="G1028" s="542"/>
      <c r="H1028" s="541"/>
      <c r="I1028" s="541"/>
      <c r="K1028" s="287">
        <v>1</v>
      </c>
      <c r="AG1028" s="430" t="str">
        <f>IF(AI1028=1,SUM(AI$13:AI1028),"")</f>
        <v/>
      </c>
      <c r="AH1028" s="431" t="str">
        <f t="shared" si="35"/>
        <v/>
      </c>
      <c r="AI1028" s="430" t="str">
        <f t="shared" si="36"/>
        <v/>
      </c>
    </row>
    <row r="1029" spans="3:35" ht="20" customHeight="1">
      <c r="C1029" s="83">
        <v>1017</v>
      </c>
      <c r="D1029" s="541"/>
      <c r="E1029" s="541"/>
      <c r="F1029" s="541"/>
      <c r="G1029" s="542"/>
      <c r="H1029" s="541"/>
      <c r="I1029" s="541"/>
      <c r="K1029" s="287">
        <v>1</v>
      </c>
      <c r="AG1029" s="430" t="str">
        <f>IF(AI1029=1,SUM(AI$13:AI1029),"")</f>
        <v/>
      </c>
      <c r="AH1029" s="431" t="str">
        <f t="shared" si="35"/>
        <v/>
      </c>
      <c r="AI1029" s="430" t="str">
        <f t="shared" si="36"/>
        <v/>
      </c>
    </row>
    <row r="1030" spans="3:35" ht="20" customHeight="1">
      <c r="C1030" s="83">
        <v>1018</v>
      </c>
      <c r="D1030" s="541"/>
      <c r="E1030" s="541"/>
      <c r="F1030" s="541"/>
      <c r="G1030" s="542"/>
      <c r="H1030" s="541"/>
      <c r="I1030" s="541"/>
      <c r="K1030" s="287">
        <v>1</v>
      </c>
      <c r="AG1030" s="430" t="str">
        <f>IF(AI1030=1,SUM(AI$13:AI1030),"")</f>
        <v/>
      </c>
      <c r="AH1030" s="431" t="str">
        <f t="shared" si="35"/>
        <v/>
      </c>
      <c r="AI1030" s="430" t="str">
        <f t="shared" si="36"/>
        <v/>
      </c>
    </row>
    <row r="1031" spans="3:35" ht="20" customHeight="1">
      <c r="C1031" s="83">
        <v>1019</v>
      </c>
      <c r="D1031" s="541"/>
      <c r="E1031" s="541"/>
      <c r="F1031" s="541"/>
      <c r="G1031" s="542"/>
      <c r="H1031" s="541"/>
      <c r="I1031" s="541"/>
      <c r="K1031" s="287">
        <v>1</v>
      </c>
      <c r="AG1031" s="430" t="str">
        <f>IF(AI1031=1,SUM(AI$13:AI1031),"")</f>
        <v/>
      </c>
      <c r="AH1031" s="431" t="str">
        <f t="shared" si="35"/>
        <v/>
      </c>
      <c r="AI1031" s="430" t="str">
        <f t="shared" si="36"/>
        <v/>
      </c>
    </row>
    <row r="1032" spans="3:35" ht="20" customHeight="1">
      <c r="C1032" s="83">
        <v>1020</v>
      </c>
      <c r="D1032" s="541"/>
      <c r="E1032" s="541"/>
      <c r="F1032" s="541"/>
      <c r="G1032" s="542"/>
      <c r="H1032" s="541"/>
      <c r="I1032" s="541"/>
      <c r="K1032" s="287">
        <v>1</v>
      </c>
      <c r="AG1032" s="430" t="str">
        <f>IF(AI1032=1,SUM(AI$13:AI1032),"")</f>
        <v/>
      </c>
      <c r="AH1032" s="431" t="str">
        <f t="shared" si="35"/>
        <v/>
      </c>
      <c r="AI1032" s="430" t="str">
        <f t="shared" si="36"/>
        <v/>
      </c>
    </row>
    <row r="1033" spans="3:35" ht="20" customHeight="1">
      <c r="C1033" s="83">
        <v>1021</v>
      </c>
      <c r="D1033" s="541"/>
      <c r="E1033" s="541"/>
      <c r="F1033" s="541"/>
      <c r="G1033" s="542"/>
      <c r="H1033" s="541"/>
      <c r="I1033" s="541"/>
      <c r="K1033" s="287">
        <v>1</v>
      </c>
      <c r="AG1033" s="430" t="str">
        <f>IF(AI1033=1,SUM(AI$13:AI1033),"")</f>
        <v/>
      </c>
      <c r="AH1033" s="431" t="str">
        <f t="shared" si="35"/>
        <v/>
      </c>
      <c r="AI1033" s="430" t="str">
        <f t="shared" si="36"/>
        <v/>
      </c>
    </row>
    <row r="1034" spans="3:35" ht="20" customHeight="1">
      <c r="C1034" s="83">
        <v>1022</v>
      </c>
      <c r="D1034" s="541"/>
      <c r="E1034" s="541"/>
      <c r="F1034" s="541"/>
      <c r="G1034" s="542"/>
      <c r="H1034" s="541"/>
      <c r="I1034" s="541"/>
      <c r="K1034" s="287">
        <v>1</v>
      </c>
      <c r="AG1034" s="430" t="str">
        <f>IF(AI1034=1,SUM(AI$13:AI1034),"")</f>
        <v/>
      </c>
      <c r="AH1034" s="431" t="str">
        <f t="shared" si="35"/>
        <v/>
      </c>
      <c r="AI1034" s="430" t="str">
        <f t="shared" si="36"/>
        <v/>
      </c>
    </row>
    <row r="1035" spans="3:35" ht="20" customHeight="1">
      <c r="C1035" s="83">
        <v>1023</v>
      </c>
      <c r="D1035" s="541"/>
      <c r="E1035" s="541"/>
      <c r="F1035" s="541"/>
      <c r="G1035" s="542"/>
      <c r="H1035" s="541"/>
      <c r="I1035" s="541"/>
      <c r="K1035" s="287">
        <v>1</v>
      </c>
      <c r="AG1035" s="430" t="str">
        <f>IF(AI1035=1,SUM(AI$13:AI1035),"")</f>
        <v/>
      </c>
      <c r="AH1035" s="431" t="str">
        <f t="shared" si="35"/>
        <v/>
      </c>
      <c r="AI1035" s="430" t="str">
        <f t="shared" si="36"/>
        <v/>
      </c>
    </row>
    <row r="1036" spans="3:35" ht="20" customHeight="1">
      <c r="C1036" s="83">
        <v>1024</v>
      </c>
      <c r="D1036" s="541"/>
      <c r="E1036" s="541"/>
      <c r="F1036" s="541"/>
      <c r="G1036" s="542"/>
      <c r="H1036" s="541"/>
      <c r="I1036" s="541"/>
      <c r="K1036" s="287">
        <v>1</v>
      </c>
      <c r="AG1036" s="430" t="str">
        <f>IF(AI1036=1,SUM(AI$13:AI1036),"")</f>
        <v/>
      </c>
      <c r="AH1036" s="431" t="str">
        <f t="shared" si="35"/>
        <v/>
      </c>
      <c r="AI1036" s="430" t="str">
        <f t="shared" si="36"/>
        <v/>
      </c>
    </row>
    <row r="1037" spans="3:35" ht="20" customHeight="1">
      <c r="C1037" s="83">
        <v>1025</v>
      </c>
      <c r="D1037" s="541"/>
      <c r="E1037" s="541"/>
      <c r="F1037" s="541"/>
      <c r="G1037" s="542"/>
      <c r="H1037" s="541"/>
      <c r="I1037" s="541"/>
      <c r="K1037" s="287">
        <v>1</v>
      </c>
      <c r="AG1037" s="430" t="str">
        <f>IF(AI1037=1,SUM(AI$13:AI1037),"")</f>
        <v/>
      </c>
      <c r="AH1037" s="431" t="str">
        <f t="shared" si="35"/>
        <v/>
      </c>
      <c r="AI1037" s="430" t="str">
        <f t="shared" si="36"/>
        <v/>
      </c>
    </row>
    <row r="1038" spans="3:35" ht="20" customHeight="1">
      <c r="C1038" s="83">
        <v>1026</v>
      </c>
      <c r="D1038" s="541"/>
      <c r="E1038" s="541"/>
      <c r="F1038" s="541"/>
      <c r="G1038" s="542"/>
      <c r="H1038" s="541"/>
      <c r="I1038" s="541"/>
      <c r="K1038" s="287">
        <v>1</v>
      </c>
      <c r="AG1038" s="430" t="str">
        <f>IF(AI1038=1,SUM(AI$13:AI1038),"")</f>
        <v/>
      </c>
      <c r="AH1038" s="431" t="str">
        <f t="shared" ref="AH1038:AH1101" si="37">IF(I1038="","",I1038&amp;"; ")</f>
        <v/>
      </c>
      <c r="AI1038" s="430" t="str">
        <f t="shared" ref="AI1038:AI1101" si="38">IF(AH1038="","",1)</f>
        <v/>
      </c>
    </row>
    <row r="1039" spans="3:35" ht="20" customHeight="1">
      <c r="C1039" s="83">
        <v>1027</v>
      </c>
      <c r="D1039" s="541"/>
      <c r="E1039" s="541"/>
      <c r="F1039" s="541"/>
      <c r="G1039" s="542"/>
      <c r="H1039" s="541"/>
      <c r="I1039" s="541"/>
      <c r="K1039" s="287">
        <v>1</v>
      </c>
      <c r="AG1039" s="430" t="str">
        <f>IF(AI1039=1,SUM(AI$13:AI1039),"")</f>
        <v/>
      </c>
      <c r="AH1039" s="431" t="str">
        <f t="shared" si="37"/>
        <v/>
      </c>
      <c r="AI1039" s="430" t="str">
        <f t="shared" si="38"/>
        <v/>
      </c>
    </row>
    <row r="1040" spans="3:35" ht="20" customHeight="1">
      <c r="C1040" s="83">
        <v>1028</v>
      </c>
      <c r="D1040" s="541"/>
      <c r="E1040" s="541"/>
      <c r="F1040" s="541"/>
      <c r="G1040" s="542"/>
      <c r="H1040" s="541"/>
      <c r="I1040" s="541"/>
      <c r="K1040" s="287">
        <v>1</v>
      </c>
      <c r="AG1040" s="430" t="str">
        <f>IF(AI1040=1,SUM(AI$13:AI1040),"")</f>
        <v/>
      </c>
      <c r="AH1040" s="431" t="str">
        <f t="shared" si="37"/>
        <v/>
      </c>
      <c r="AI1040" s="430" t="str">
        <f t="shared" si="38"/>
        <v/>
      </c>
    </row>
    <row r="1041" spans="3:35" ht="20" customHeight="1">
      <c r="C1041" s="83">
        <v>1029</v>
      </c>
      <c r="D1041" s="541"/>
      <c r="E1041" s="541"/>
      <c r="F1041" s="541"/>
      <c r="G1041" s="542"/>
      <c r="H1041" s="541"/>
      <c r="I1041" s="541"/>
      <c r="K1041" s="287">
        <v>1</v>
      </c>
      <c r="AG1041" s="430" t="str">
        <f>IF(AI1041=1,SUM(AI$13:AI1041),"")</f>
        <v/>
      </c>
      <c r="AH1041" s="431" t="str">
        <f t="shared" si="37"/>
        <v/>
      </c>
      <c r="AI1041" s="430" t="str">
        <f t="shared" si="38"/>
        <v/>
      </c>
    </row>
    <row r="1042" spans="3:35" ht="20" customHeight="1">
      <c r="C1042" s="83">
        <v>1030</v>
      </c>
      <c r="D1042" s="541"/>
      <c r="E1042" s="541"/>
      <c r="F1042" s="541"/>
      <c r="G1042" s="542"/>
      <c r="H1042" s="541"/>
      <c r="I1042" s="541"/>
      <c r="K1042" s="287">
        <v>1</v>
      </c>
      <c r="AG1042" s="430" t="str">
        <f>IF(AI1042=1,SUM(AI$13:AI1042),"")</f>
        <v/>
      </c>
      <c r="AH1042" s="431" t="str">
        <f t="shared" si="37"/>
        <v/>
      </c>
      <c r="AI1042" s="430" t="str">
        <f t="shared" si="38"/>
        <v/>
      </c>
    </row>
    <row r="1043" spans="3:35" ht="20" customHeight="1">
      <c r="C1043" s="83">
        <v>1031</v>
      </c>
      <c r="D1043" s="541"/>
      <c r="E1043" s="541"/>
      <c r="F1043" s="541"/>
      <c r="G1043" s="542"/>
      <c r="H1043" s="541"/>
      <c r="I1043" s="541"/>
      <c r="K1043" s="287">
        <v>1</v>
      </c>
      <c r="AG1043" s="430" t="str">
        <f>IF(AI1043=1,SUM(AI$13:AI1043),"")</f>
        <v/>
      </c>
      <c r="AH1043" s="431" t="str">
        <f t="shared" si="37"/>
        <v/>
      </c>
      <c r="AI1043" s="430" t="str">
        <f t="shared" si="38"/>
        <v/>
      </c>
    </row>
    <row r="1044" spans="3:35" ht="20" customHeight="1">
      <c r="C1044" s="83">
        <v>1032</v>
      </c>
      <c r="D1044" s="541"/>
      <c r="E1044" s="541"/>
      <c r="F1044" s="541"/>
      <c r="G1044" s="542"/>
      <c r="H1044" s="541"/>
      <c r="I1044" s="541"/>
      <c r="K1044" s="287">
        <v>1</v>
      </c>
      <c r="AG1044" s="430" t="str">
        <f>IF(AI1044=1,SUM(AI$13:AI1044),"")</f>
        <v/>
      </c>
      <c r="AH1044" s="431" t="str">
        <f t="shared" si="37"/>
        <v/>
      </c>
      <c r="AI1044" s="430" t="str">
        <f t="shared" si="38"/>
        <v/>
      </c>
    </row>
    <row r="1045" spans="3:35" ht="20" customHeight="1">
      <c r="C1045" s="83">
        <v>1033</v>
      </c>
      <c r="D1045" s="541"/>
      <c r="E1045" s="541"/>
      <c r="F1045" s="541"/>
      <c r="G1045" s="542"/>
      <c r="H1045" s="541"/>
      <c r="I1045" s="541"/>
      <c r="K1045" s="287">
        <v>1</v>
      </c>
      <c r="AG1045" s="430" t="str">
        <f>IF(AI1045=1,SUM(AI$13:AI1045),"")</f>
        <v/>
      </c>
      <c r="AH1045" s="431" t="str">
        <f t="shared" si="37"/>
        <v/>
      </c>
      <c r="AI1045" s="430" t="str">
        <f t="shared" si="38"/>
        <v/>
      </c>
    </row>
    <row r="1046" spans="3:35" ht="20" customHeight="1">
      <c r="C1046" s="83">
        <v>1034</v>
      </c>
      <c r="D1046" s="541"/>
      <c r="E1046" s="541"/>
      <c r="F1046" s="541"/>
      <c r="G1046" s="542"/>
      <c r="H1046" s="541"/>
      <c r="I1046" s="541"/>
      <c r="K1046" s="287">
        <v>1</v>
      </c>
      <c r="AG1046" s="430" t="str">
        <f>IF(AI1046=1,SUM(AI$13:AI1046),"")</f>
        <v/>
      </c>
      <c r="AH1046" s="431" t="str">
        <f t="shared" si="37"/>
        <v/>
      </c>
      <c r="AI1046" s="430" t="str">
        <f t="shared" si="38"/>
        <v/>
      </c>
    </row>
    <row r="1047" spans="3:35" ht="20" customHeight="1">
      <c r="C1047" s="83">
        <v>1035</v>
      </c>
      <c r="D1047" s="541"/>
      <c r="E1047" s="541"/>
      <c r="F1047" s="541"/>
      <c r="G1047" s="542"/>
      <c r="H1047" s="541"/>
      <c r="I1047" s="541"/>
      <c r="K1047" s="287">
        <v>1</v>
      </c>
      <c r="AG1047" s="430" t="str">
        <f>IF(AI1047=1,SUM(AI$13:AI1047),"")</f>
        <v/>
      </c>
      <c r="AH1047" s="431" t="str">
        <f t="shared" si="37"/>
        <v/>
      </c>
      <c r="AI1047" s="430" t="str">
        <f t="shared" si="38"/>
        <v/>
      </c>
    </row>
    <row r="1048" spans="3:35" ht="20" customHeight="1">
      <c r="C1048" s="83">
        <v>1036</v>
      </c>
      <c r="D1048" s="541"/>
      <c r="E1048" s="541"/>
      <c r="F1048" s="541"/>
      <c r="G1048" s="542"/>
      <c r="H1048" s="541"/>
      <c r="I1048" s="541"/>
      <c r="K1048" s="287">
        <v>1</v>
      </c>
      <c r="AG1048" s="430" t="str">
        <f>IF(AI1048=1,SUM(AI$13:AI1048),"")</f>
        <v/>
      </c>
      <c r="AH1048" s="431" t="str">
        <f t="shared" si="37"/>
        <v/>
      </c>
      <c r="AI1048" s="430" t="str">
        <f t="shared" si="38"/>
        <v/>
      </c>
    </row>
    <row r="1049" spans="3:35" ht="20" customHeight="1">
      <c r="C1049" s="83">
        <v>1037</v>
      </c>
      <c r="D1049" s="541"/>
      <c r="E1049" s="541"/>
      <c r="F1049" s="541"/>
      <c r="G1049" s="542"/>
      <c r="H1049" s="541"/>
      <c r="I1049" s="541"/>
      <c r="K1049" s="287">
        <v>1</v>
      </c>
      <c r="AG1049" s="430" t="str">
        <f>IF(AI1049=1,SUM(AI$13:AI1049),"")</f>
        <v/>
      </c>
      <c r="AH1049" s="431" t="str">
        <f t="shared" si="37"/>
        <v/>
      </c>
      <c r="AI1049" s="430" t="str">
        <f t="shared" si="38"/>
        <v/>
      </c>
    </row>
    <row r="1050" spans="3:35" ht="20" customHeight="1">
      <c r="C1050" s="83">
        <v>1038</v>
      </c>
      <c r="D1050" s="541"/>
      <c r="E1050" s="541"/>
      <c r="F1050" s="541"/>
      <c r="G1050" s="542"/>
      <c r="H1050" s="541"/>
      <c r="I1050" s="541"/>
      <c r="K1050" s="287">
        <v>1</v>
      </c>
      <c r="AG1050" s="430" t="str">
        <f>IF(AI1050=1,SUM(AI$13:AI1050),"")</f>
        <v/>
      </c>
      <c r="AH1050" s="431" t="str">
        <f t="shared" si="37"/>
        <v/>
      </c>
      <c r="AI1050" s="430" t="str">
        <f t="shared" si="38"/>
        <v/>
      </c>
    </row>
    <row r="1051" spans="3:35" ht="20" customHeight="1">
      <c r="C1051" s="83">
        <v>1039</v>
      </c>
      <c r="D1051" s="541"/>
      <c r="E1051" s="541"/>
      <c r="F1051" s="541"/>
      <c r="G1051" s="542"/>
      <c r="H1051" s="541"/>
      <c r="I1051" s="541"/>
      <c r="K1051" s="287">
        <v>1</v>
      </c>
      <c r="AG1051" s="430" t="str">
        <f>IF(AI1051=1,SUM(AI$13:AI1051),"")</f>
        <v/>
      </c>
      <c r="AH1051" s="431" t="str">
        <f t="shared" si="37"/>
        <v/>
      </c>
      <c r="AI1051" s="430" t="str">
        <f t="shared" si="38"/>
        <v/>
      </c>
    </row>
    <row r="1052" spans="3:35" ht="20" customHeight="1">
      <c r="C1052" s="83">
        <v>1040</v>
      </c>
      <c r="D1052" s="541"/>
      <c r="E1052" s="541"/>
      <c r="F1052" s="541"/>
      <c r="G1052" s="542"/>
      <c r="H1052" s="541"/>
      <c r="I1052" s="541"/>
      <c r="K1052" s="287">
        <v>1</v>
      </c>
      <c r="AG1052" s="430" t="str">
        <f>IF(AI1052=1,SUM(AI$13:AI1052),"")</f>
        <v/>
      </c>
      <c r="AH1052" s="431" t="str">
        <f t="shared" si="37"/>
        <v/>
      </c>
      <c r="AI1052" s="430" t="str">
        <f t="shared" si="38"/>
        <v/>
      </c>
    </row>
    <row r="1053" spans="3:35" ht="20" customHeight="1">
      <c r="C1053" s="83">
        <v>1041</v>
      </c>
      <c r="D1053" s="541"/>
      <c r="E1053" s="541"/>
      <c r="F1053" s="541"/>
      <c r="G1053" s="542"/>
      <c r="H1053" s="541"/>
      <c r="I1053" s="541"/>
      <c r="K1053" s="287">
        <v>1</v>
      </c>
      <c r="AG1053" s="430" t="str">
        <f>IF(AI1053=1,SUM(AI$13:AI1053),"")</f>
        <v/>
      </c>
      <c r="AH1053" s="431" t="str">
        <f t="shared" si="37"/>
        <v/>
      </c>
      <c r="AI1053" s="430" t="str">
        <f t="shared" si="38"/>
        <v/>
      </c>
    </row>
    <row r="1054" spans="3:35" ht="20" customHeight="1">
      <c r="C1054" s="83">
        <v>1042</v>
      </c>
      <c r="D1054" s="541"/>
      <c r="E1054" s="541"/>
      <c r="F1054" s="541"/>
      <c r="G1054" s="542"/>
      <c r="H1054" s="541"/>
      <c r="I1054" s="541"/>
      <c r="K1054" s="287">
        <v>1</v>
      </c>
      <c r="AG1054" s="430" t="str">
        <f>IF(AI1054=1,SUM(AI$13:AI1054),"")</f>
        <v/>
      </c>
      <c r="AH1054" s="431" t="str">
        <f t="shared" si="37"/>
        <v/>
      </c>
      <c r="AI1054" s="430" t="str">
        <f t="shared" si="38"/>
        <v/>
      </c>
    </row>
    <row r="1055" spans="3:35" ht="20" customHeight="1">
      <c r="C1055" s="83">
        <v>1043</v>
      </c>
      <c r="D1055" s="541"/>
      <c r="E1055" s="541"/>
      <c r="F1055" s="541"/>
      <c r="G1055" s="542"/>
      <c r="H1055" s="541"/>
      <c r="I1055" s="541"/>
      <c r="K1055" s="287">
        <v>1</v>
      </c>
      <c r="AG1055" s="430" t="str">
        <f>IF(AI1055=1,SUM(AI$13:AI1055),"")</f>
        <v/>
      </c>
      <c r="AH1055" s="431" t="str">
        <f t="shared" si="37"/>
        <v/>
      </c>
      <c r="AI1055" s="430" t="str">
        <f t="shared" si="38"/>
        <v/>
      </c>
    </row>
    <row r="1056" spans="3:35" ht="20" customHeight="1">
      <c r="C1056" s="83">
        <v>1044</v>
      </c>
      <c r="D1056" s="541"/>
      <c r="E1056" s="541"/>
      <c r="F1056" s="541"/>
      <c r="G1056" s="542"/>
      <c r="H1056" s="541"/>
      <c r="I1056" s="541"/>
      <c r="K1056" s="287">
        <v>1</v>
      </c>
      <c r="AG1056" s="430" t="str">
        <f>IF(AI1056=1,SUM(AI$13:AI1056),"")</f>
        <v/>
      </c>
      <c r="AH1056" s="431" t="str">
        <f t="shared" si="37"/>
        <v/>
      </c>
      <c r="AI1056" s="430" t="str">
        <f t="shared" si="38"/>
        <v/>
      </c>
    </row>
    <row r="1057" spans="3:35" ht="20" customHeight="1">
      <c r="C1057" s="83">
        <v>1045</v>
      </c>
      <c r="D1057" s="541"/>
      <c r="E1057" s="541"/>
      <c r="F1057" s="541"/>
      <c r="G1057" s="542"/>
      <c r="H1057" s="541"/>
      <c r="I1057" s="541"/>
      <c r="K1057" s="287">
        <v>1</v>
      </c>
      <c r="AG1057" s="430" t="str">
        <f>IF(AI1057=1,SUM(AI$13:AI1057),"")</f>
        <v/>
      </c>
      <c r="AH1057" s="431" t="str">
        <f t="shared" si="37"/>
        <v/>
      </c>
      <c r="AI1057" s="430" t="str">
        <f t="shared" si="38"/>
        <v/>
      </c>
    </row>
    <row r="1058" spans="3:35" ht="20" customHeight="1">
      <c r="C1058" s="83">
        <v>1046</v>
      </c>
      <c r="D1058" s="541"/>
      <c r="E1058" s="541"/>
      <c r="F1058" s="541"/>
      <c r="G1058" s="542"/>
      <c r="H1058" s="541"/>
      <c r="I1058" s="541"/>
      <c r="K1058" s="287">
        <v>1</v>
      </c>
      <c r="AG1058" s="430" t="str">
        <f>IF(AI1058=1,SUM(AI$13:AI1058),"")</f>
        <v/>
      </c>
      <c r="AH1058" s="431" t="str">
        <f t="shared" si="37"/>
        <v/>
      </c>
      <c r="AI1058" s="430" t="str">
        <f t="shared" si="38"/>
        <v/>
      </c>
    </row>
    <row r="1059" spans="3:35" ht="20" customHeight="1">
      <c r="C1059" s="83">
        <v>1047</v>
      </c>
      <c r="D1059" s="541"/>
      <c r="E1059" s="541"/>
      <c r="F1059" s="541"/>
      <c r="G1059" s="542"/>
      <c r="H1059" s="541"/>
      <c r="I1059" s="541"/>
      <c r="K1059" s="287">
        <v>1</v>
      </c>
      <c r="AG1059" s="430" t="str">
        <f>IF(AI1059=1,SUM(AI$13:AI1059),"")</f>
        <v/>
      </c>
      <c r="AH1059" s="431" t="str">
        <f t="shared" si="37"/>
        <v/>
      </c>
      <c r="AI1059" s="430" t="str">
        <f t="shared" si="38"/>
        <v/>
      </c>
    </row>
    <row r="1060" spans="3:35" ht="20" customHeight="1">
      <c r="C1060" s="83">
        <v>1048</v>
      </c>
      <c r="D1060" s="541"/>
      <c r="E1060" s="541"/>
      <c r="F1060" s="541"/>
      <c r="G1060" s="542"/>
      <c r="H1060" s="541"/>
      <c r="I1060" s="541"/>
      <c r="K1060" s="287">
        <v>1</v>
      </c>
      <c r="AG1060" s="430" t="str">
        <f>IF(AI1060=1,SUM(AI$13:AI1060),"")</f>
        <v/>
      </c>
      <c r="AH1060" s="431" t="str">
        <f t="shared" si="37"/>
        <v/>
      </c>
      <c r="AI1060" s="430" t="str">
        <f t="shared" si="38"/>
        <v/>
      </c>
    </row>
    <row r="1061" spans="3:35" ht="20" customHeight="1">
      <c r="C1061" s="83">
        <v>1049</v>
      </c>
      <c r="D1061" s="541"/>
      <c r="E1061" s="541"/>
      <c r="F1061" s="541"/>
      <c r="G1061" s="542"/>
      <c r="H1061" s="541"/>
      <c r="I1061" s="541"/>
      <c r="K1061" s="287">
        <v>1</v>
      </c>
      <c r="AG1061" s="430" t="str">
        <f>IF(AI1061=1,SUM(AI$13:AI1061),"")</f>
        <v/>
      </c>
      <c r="AH1061" s="431" t="str">
        <f t="shared" si="37"/>
        <v/>
      </c>
      <c r="AI1061" s="430" t="str">
        <f t="shared" si="38"/>
        <v/>
      </c>
    </row>
    <row r="1062" spans="3:35" ht="20" customHeight="1">
      <c r="C1062" s="83">
        <v>1050</v>
      </c>
      <c r="D1062" s="541"/>
      <c r="E1062" s="541"/>
      <c r="F1062" s="541"/>
      <c r="G1062" s="542"/>
      <c r="H1062" s="541"/>
      <c r="I1062" s="541"/>
      <c r="K1062" s="287">
        <v>1</v>
      </c>
      <c r="AG1062" s="430" t="str">
        <f>IF(AI1062=1,SUM(AI$13:AI1062),"")</f>
        <v/>
      </c>
      <c r="AH1062" s="431" t="str">
        <f t="shared" si="37"/>
        <v/>
      </c>
      <c r="AI1062" s="430" t="str">
        <f t="shared" si="38"/>
        <v/>
      </c>
    </row>
    <row r="1063" spans="3:35" ht="20" customHeight="1">
      <c r="C1063" s="83">
        <v>1051</v>
      </c>
      <c r="D1063" s="541"/>
      <c r="E1063" s="541"/>
      <c r="F1063" s="541"/>
      <c r="G1063" s="542"/>
      <c r="H1063" s="541"/>
      <c r="I1063" s="541"/>
      <c r="K1063" s="287">
        <v>1</v>
      </c>
      <c r="AG1063" s="430" t="str">
        <f>IF(AI1063=1,SUM(AI$13:AI1063),"")</f>
        <v/>
      </c>
      <c r="AH1063" s="431" t="str">
        <f t="shared" si="37"/>
        <v/>
      </c>
      <c r="AI1063" s="430" t="str">
        <f t="shared" si="38"/>
        <v/>
      </c>
    </row>
    <row r="1064" spans="3:35" ht="20" customHeight="1">
      <c r="C1064" s="83">
        <v>1052</v>
      </c>
      <c r="D1064" s="541"/>
      <c r="E1064" s="541"/>
      <c r="F1064" s="541"/>
      <c r="G1064" s="542"/>
      <c r="H1064" s="541"/>
      <c r="I1064" s="541"/>
      <c r="K1064" s="287">
        <v>1</v>
      </c>
      <c r="AG1064" s="430" t="str">
        <f>IF(AI1064=1,SUM(AI$13:AI1064),"")</f>
        <v/>
      </c>
      <c r="AH1064" s="431" t="str">
        <f t="shared" si="37"/>
        <v/>
      </c>
      <c r="AI1064" s="430" t="str">
        <f t="shared" si="38"/>
        <v/>
      </c>
    </row>
    <row r="1065" spans="3:35" ht="20" customHeight="1">
      <c r="C1065" s="83">
        <v>1053</v>
      </c>
      <c r="D1065" s="541"/>
      <c r="E1065" s="541"/>
      <c r="F1065" s="541"/>
      <c r="G1065" s="542"/>
      <c r="H1065" s="541"/>
      <c r="I1065" s="541"/>
      <c r="K1065" s="287">
        <v>1</v>
      </c>
      <c r="AG1065" s="430" t="str">
        <f>IF(AI1065=1,SUM(AI$13:AI1065),"")</f>
        <v/>
      </c>
      <c r="AH1065" s="431" t="str">
        <f t="shared" si="37"/>
        <v/>
      </c>
      <c r="AI1065" s="430" t="str">
        <f t="shared" si="38"/>
        <v/>
      </c>
    </row>
    <row r="1066" spans="3:35" ht="20" customHeight="1">
      <c r="C1066" s="83">
        <v>1054</v>
      </c>
      <c r="D1066" s="541"/>
      <c r="E1066" s="541"/>
      <c r="F1066" s="541"/>
      <c r="G1066" s="542"/>
      <c r="H1066" s="541"/>
      <c r="I1066" s="541"/>
      <c r="K1066" s="287">
        <v>1</v>
      </c>
      <c r="AG1066" s="430" t="str">
        <f>IF(AI1066=1,SUM(AI$13:AI1066),"")</f>
        <v/>
      </c>
      <c r="AH1066" s="431" t="str">
        <f t="shared" si="37"/>
        <v/>
      </c>
      <c r="AI1066" s="430" t="str">
        <f t="shared" si="38"/>
        <v/>
      </c>
    </row>
    <row r="1067" spans="3:35" ht="20" customHeight="1">
      <c r="C1067" s="83">
        <v>1055</v>
      </c>
      <c r="D1067" s="541"/>
      <c r="E1067" s="541"/>
      <c r="F1067" s="541"/>
      <c r="G1067" s="542"/>
      <c r="H1067" s="541"/>
      <c r="I1067" s="541"/>
      <c r="K1067" s="287">
        <v>1</v>
      </c>
      <c r="AG1067" s="430" t="str">
        <f>IF(AI1067=1,SUM(AI$13:AI1067),"")</f>
        <v/>
      </c>
      <c r="AH1067" s="431" t="str">
        <f t="shared" si="37"/>
        <v/>
      </c>
      <c r="AI1067" s="430" t="str">
        <f t="shared" si="38"/>
        <v/>
      </c>
    </row>
    <row r="1068" spans="3:35" ht="20" customHeight="1">
      <c r="C1068" s="83">
        <v>1056</v>
      </c>
      <c r="D1068" s="541"/>
      <c r="E1068" s="541"/>
      <c r="F1068" s="541"/>
      <c r="G1068" s="542"/>
      <c r="H1068" s="541"/>
      <c r="I1068" s="541"/>
      <c r="K1068" s="287">
        <v>1</v>
      </c>
      <c r="AG1068" s="430" t="str">
        <f>IF(AI1068=1,SUM(AI$13:AI1068),"")</f>
        <v/>
      </c>
      <c r="AH1068" s="431" t="str">
        <f t="shared" si="37"/>
        <v/>
      </c>
      <c r="AI1068" s="430" t="str">
        <f t="shared" si="38"/>
        <v/>
      </c>
    </row>
    <row r="1069" spans="3:35" ht="20" customHeight="1">
      <c r="C1069" s="83">
        <v>1057</v>
      </c>
      <c r="D1069" s="541"/>
      <c r="E1069" s="541"/>
      <c r="F1069" s="541"/>
      <c r="G1069" s="542"/>
      <c r="H1069" s="541"/>
      <c r="I1069" s="541"/>
      <c r="K1069" s="287">
        <v>1</v>
      </c>
      <c r="AG1069" s="430" t="str">
        <f>IF(AI1069=1,SUM(AI$13:AI1069),"")</f>
        <v/>
      </c>
      <c r="AH1069" s="431" t="str">
        <f t="shared" si="37"/>
        <v/>
      </c>
      <c r="AI1069" s="430" t="str">
        <f t="shared" si="38"/>
        <v/>
      </c>
    </row>
    <row r="1070" spans="3:35" ht="20" customHeight="1">
      <c r="C1070" s="83">
        <v>1058</v>
      </c>
      <c r="D1070" s="541"/>
      <c r="E1070" s="541"/>
      <c r="F1070" s="541"/>
      <c r="G1070" s="542"/>
      <c r="H1070" s="541"/>
      <c r="I1070" s="541"/>
      <c r="K1070" s="287">
        <v>1</v>
      </c>
      <c r="AG1070" s="430" t="str">
        <f>IF(AI1070=1,SUM(AI$13:AI1070),"")</f>
        <v/>
      </c>
      <c r="AH1070" s="431" t="str">
        <f t="shared" si="37"/>
        <v/>
      </c>
      <c r="AI1070" s="430" t="str">
        <f t="shared" si="38"/>
        <v/>
      </c>
    </row>
    <row r="1071" spans="3:35" ht="20" customHeight="1">
      <c r="C1071" s="83">
        <v>1059</v>
      </c>
      <c r="D1071" s="541"/>
      <c r="E1071" s="541"/>
      <c r="F1071" s="541"/>
      <c r="G1071" s="542"/>
      <c r="H1071" s="541"/>
      <c r="I1071" s="541"/>
      <c r="K1071" s="287">
        <v>1</v>
      </c>
      <c r="AG1071" s="430" t="str">
        <f>IF(AI1071=1,SUM(AI$13:AI1071),"")</f>
        <v/>
      </c>
      <c r="AH1071" s="431" t="str">
        <f t="shared" si="37"/>
        <v/>
      </c>
      <c r="AI1071" s="430" t="str">
        <f t="shared" si="38"/>
        <v/>
      </c>
    </row>
    <row r="1072" spans="3:35" ht="20" customHeight="1">
      <c r="C1072" s="83">
        <v>1060</v>
      </c>
      <c r="D1072" s="541"/>
      <c r="E1072" s="541"/>
      <c r="F1072" s="541"/>
      <c r="G1072" s="542"/>
      <c r="H1072" s="541"/>
      <c r="I1072" s="541"/>
      <c r="K1072" s="287">
        <v>1</v>
      </c>
      <c r="AG1072" s="430" t="str">
        <f>IF(AI1072=1,SUM(AI$13:AI1072),"")</f>
        <v/>
      </c>
      <c r="AH1072" s="431" t="str">
        <f t="shared" si="37"/>
        <v/>
      </c>
      <c r="AI1072" s="430" t="str">
        <f t="shared" si="38"/>
        <v/>
      </c>
    </row>
    <row r="1073" spans="3:35" ht="20" customHeight="1">
      <c r="C1073" s="83">
        <v>1061</v>
      </c>
      <c r="D1073" s="541"/>
      <c r="E1073" s="541"/>
      <c r="F1073" s="541"/>
      <c r="G1073" s="542"/>
      <c r="H1073" s="541"/>
      <c r="I1073" s="541"/>
      <c r="K1073" s="287">
        <v>1</v>
      </c>
      <c r="AG1073" s="430" t="str">
        <f>IF(AI1073=1,SUM(AI$13:AI1073),"")</f>
        <v/>
      </c>
      <c r="AH1073" s="431" t="str">
        <f t="shared" si="37"/>
        <v/>
      </c>
      <c r="AI1073" s="430" t="str">
        <f t="shared" si="38"/>
        <v/>
      </c>
    </row>
    <row r="1074" spans="3:35" ht="20" customHeight="1">
      <c r="C1074" s="83">
        <v>1062</v>
      </c>
      <c r="D1074" s="541"/>
      <c r="E1074" s="541"/>
      <c r="F1074" s="541"/>
      <c r="G1074" s="542"/>
      <c r="H1074" s="541"/>
      <c r="I1074" s="541"/>
      <c r="K1074" s="287">
        <v>1</v>
      </c>
      <c r="AG1074" s="430" t="str">
        <f>IF(AI1074=1,SUM(AI$13:AI1074),"")</f>
        <v/>
      </c>
      <c r="AH1074" s="431" t="str">
        <f t="shared" si="37"/>
        <v/>
      </c>
      <c r="AI1074" s="430" t="str">
        <f t="shared" si="38"/>
        <v/>
      </c>
    </row>
    <row r="1075" spans="3:35" ht="20" customHeight="1">
      <c r="C1075" s="83">
        <v>1063</v>
      </c>
      <c r="D1075" s="541"/>
      <c r="E1075" s="541"/>
      <c r="F1075" s="541"/>
      <c r="G1075" s="542"/>
      <c r="H1075" s="541"/>
      <c r="I1075" s="541"/>
      <c r="K1075" s="287">
        <v>1</v>
      </c>
      <c r="AG1075" s="430" t="str">
        <f>IF(AI1075=1,SUM(AI$13:AI1075),"")</f>
        <v/>
      </c>
      <c r="AH1075" s="431" t="str">
        <f t="shared" si="37"/>
        <v/>
      </c>
      <c r="AI1075" s="430" t="str">
        <f t="shared" si="38"/>
        <v/>
      </c>
    </row>
    <row r="1076" spans="3:35" ht="20" customHeight="1">
      <c r="C1076" s="83">
        <v>1064</v>
      </c>
      <c r="D1076" s="541"/>
      <c r="E1076" s="541"/>
      <c r="F1076" s="541"/>
      <c r="G1076" s="542"/>
      <c r="H1076" s="541"/>
      <c r="I1076" s="541"/>
      <c r="K1076" s="287">
        <v>1</v>
      </c>
      <c r="AG1076" s="430" t="str">
        <f>IF(AI1076=1,SUM(AI$13:AI1076),"")</f>
        <v/>
      </c>
      <c r="AH1076" s="431" t="str">
        <f t="shared" si="37"/>
        <v/>
      </c>
      <c r="AI1076" s="430" t="str">
        <f t="shared" si="38"/>
        <v/>
      </c>
    </row>
    <row r="1077" spans="3:35" ht="20" customHeight="1">
      <c r="C1077" s="83">
        <v>1065</v>
      </c>
      <c r="D1077" s="541"/>
      <c r="E1077" s="541"/>
      <c r="F1077" s="541"/>
      <c r="G1077" s="542"/>
      <c r="H1077" s="541"/>
      <c r="I1077" s="541"/>
      <c r="K1077" s="287">
        <v>1</v>
      </c>
      <c r="AG1077" s="430" t="str">
        <f>IF(AI1077=1,SUM(AI$13:AI1077),"")</f>
        <v/>
      </c>
      <c r="AH1077" s="431" t="str">
        <f t="shared" si="37"/>
        <v/>
      </c>
      <c r="AI1077" s="430" t="str">
        <f t="shared" si="38"/>
        <v/>
      </c>
    </row>
    <row r="1078" spans="3:35" ht="20" customHeight="1">
      <c r="C1078" s="83">
        <v>1066</v>
      </c>
      <c r="D1078" s="541"/>
      <c r="E1078" s="541"/>
      <c r="F1078" s="541"/>
      <c r="G1078" s="542"/>
      <c r="H1078" s="541"/>
      <c r="I1078" s="541"/>
      <c r="K1078" s="287">
        <v>1</v>
      </c>
      <c r="AG1078" s="430" t="str">
        <f>IF(AI1078=1,SUM(AI$13:AI1078),"")</f>
        <v/>
      </c>
      <c r="AH1078" s="431" t="str">
        <f t="shared" si="37"/>
        <v/>
      </c>
      <c r="AI1078" s="430" t="str">
        <f t="shared" si="38"/>
        <v/>
      </c>
    </row>
    <row r="1079" spans="3:35" ht="20" customHeight="1">
      <c r="C1079" s="83">
        <v>1067</v>
      </c>
      <c r="D1079" s="541"/>
      <c r="E1079" s="541"/>
      <c r="F1079" s="541"/>
      <c r="G1079" s="542"/>
      <c r="H1079" s="541"/>
      <c r="I1079" s="541"/>
      <c r="K1079" s="287">
        <v>1</v>
      </c>
      <c r="AG1079" s="430" t="str">
        <f>IF(AI1079=1,SUM(AI$13:AI1079),"")</f>
        <v/>
      </c>
      <c r="AH1079" s="431" t="str">
        <f t="shared" si="37"/>
        <v/>
      </c>
      <c r="AI1079" s="430" t="str">
        <f t="shared" si="38"/>
        <v/>
      </c>
    </row>
    <row r="1080" spans="3:35" ht="20" customHeight="1">
      <c r="C1080" s="83">
        <v>1068</v>
      </c>
      <c r="D1080" s="541"/>
      <c r="E1080" s="541"/>
      <c r="F1080" s="541"/>
      <c r="G1080" s="542"/>
      <c r="H1080" s="541"/>
      <c r="I1080" s="541"/>
      <c r="K1080" s="287">
        <v>1</v>
      </c>
      <c r="AG1080" s="430" t="str">
        <f>IF(AI1080=1,SUM(AI$13:AI1080),"")</f>
        <v/>
      </c>
      <c r="AH1080" s="431" t="str">
        <f t="shared" si="37"/>
        <v/>
      </c>
      <c r="AI1080" s="430" t="str">
        <f t="shared" si="38"/>
        <v/>
      </c>
    </row>
    <row r="1081" spans="3:35" ht="20" customHeight="1">
      <c r="C1081" s="83">
        <v>1069</v>
      </c>
      <c r="D1081" s="541"/>
      <c r="E1081" s="541"/>
      <c r="F1081" s="541"/>
      <c r="G1081" s="542"/>
      <c r="H1081" s="541"/>
      <c r="I1081" s="541"/>
      <c r="K1081" s="287">
        <v>1</v>
      </c>
      <c r="AG1081" s="430" t="str">
        <f>IF(AI1081=1,SUM(AI$13:AI1081),"")</f>
        <v/>
      </c>
      <c r="AH1081" s="431" t="str">
        <f t="shared" si="37"/>
        <v/>
      </c>
      <c r="AI1081" s="430" t="str">
        <f t="shared" si="38"/>
        <v/>
      </c>
    </row>
    <row r="1082" spans="3:35" ht="20" customHeight="1">
      <c r="C1082" s="83">
        <v>1070</v>
      </c>
      <c r="D1082" s="541"/>
      <c r="E1082" s="541"/>
      <c r="F1082" s="541"/>
      <c r="G1082" s="542"/>
      <c r="H1082" s="541"/>
      <c r="I1082" s="541"/>
      <c r="K1082" s="287">
        <v>1</v>
      </c>
      <c r="AG1082" s="430" t="str">
        <f>IF(AI1082=1,SUM(AI$13:AI1082),"")</f>
        <v/>
      </c>
      <c r="AH1082" s="431" t="str">
        <f t="shared" si="37"/>
        <v/>
      </c>
      <c r="AI1082" s="430" t="str">
        <f t="shared" si="38"/>
        <v/>
      </c>
    </row>
    <row r="1083" spans="3:35" ht="20" customHeight="1">
      <c r="C1083" s="83">
        <v>1071</v>
      </c>
      <c r="D1083" s="541"/>
      <c r="E1083" s="541"/>
      <c r="F1083" s="541"/>
      <c r="G1083" s="542"/>
      <c r="H1083" s="541"/>
      <c r="I1083" s="541"/>
      <c r="K1083" s="287">
        <v>1</v>
      </c>
      <c r="AG1083" s="430" t="str">
        <f>IF(AI1083=1,SUM(AI$13:AI1083),"")</f>
        <v/>
      </c>
      <c r="AH1083" s="431" t="str">
        <f t="shared" si="37"/>
        <v/>
      </c>
      <c r="AI1083" s="430" t="str">
        <f t="shared" si="38"/>
        <v/>
      </c>
    </row>
    <row r="1084" spans="3:35" ht="20" customHeight="1">
      <c r="C1084" s="83">
        <v>1072</v>
      </c>
      <c r="D1084" s="541"/>
      <c r="E1084" s="541"/>
      <c r="F1084" s="541"/>
      <c r="G1084" s="542"/>
      <c r="H1084" s="541"/>
      <c r="I1084" s="541"/>
      <c r="K1084" s="287">
        <v>1</v>
      </c>
      <c r="AG1084" s="430" t="str">
        <f>IF(AI1084=1,SUM(AI$13:AI1084),"")</f>
        <v/>
      </c>
      <c r="AH1084" s="431" t="str">
        <f t="shared" si="37"/>
        <v/>
      </c>
      <c r="AI1084" s="430" t="str">
        <f t="shared" si="38"/>
        <v/>
      </c>
    </row>
    <row r="1085" spans="3:35" ht="20" customHeight="1">
      <c r="C1085" s="83">
        <v>1073</v>
      </c>
      <c r="D1085" s="541"/>
      <c r="E1085" s="541"/>
      <c r="F1085" s="541"/>
      <c r="G1085" s="542"/>
      <c r="H1085" s="541"/>
      <c r="I1085" s="541"/>
      <c r="K1085" s="287">
        <v>1</v>
      </c>
      <c r="AG1085" s="430" t="str">
        <f>IF(AI1085=1,SUM(AI$13:AI1085),"")</f>
        <v/>
      </c>
      <c r="AH1085" s="431" t="str">
        <f t="shared" si="37"/>
        <v/>
      </c>
      <c r="AI1085" s="430" t="str">
        <f t="shared" si="38"/>
        <v/>
      </c>
    </row>
    <row r="1086" spans="3:35" ht="20" customHeight="1">
      <c r="C1086" s="83">
        <v>1074</v>
      </c>
      <c r="D1086" s="541"/>
      <c r="E1086" s="541"/>
      <c r="F1086" s="541"/>
      <c r="G1086" s="542"/>
      <c r="H1086" s="541"/>
      <c r="I1086" s="541"/>
      <c r="K1086" s="287">
        <v>1</v>
      </c>
      <c r="AG1086" s="430" t="str">
        <f>IF(AI1086=1,SUM(AI$13:AI1086),"")</f>
        <v/>
      </c>
      <c r="AH1086" s="431" t="str">
        <f t="shared" si="37"/>
        <v/>
      </c>
      <c r="AI1086" s="430" t="str">
        <f t="shared" si="38"/>
        <v/>
      </c>
    </row>
    <row r="1087" spans="3:35" ht="20" customHeight="1">
      <c r="C1087" s="83">
        <v>1075</v>
      </c>
      <c r="D1087" s="541"/>
      <c r="E1087" s="541"/>
      <c r="F1087" s="541"/>
      <c r="G1087" s="542"/>
      <c r="H1087" s="541"/>
      <c r="I1087" s="541"/>
      <c r="K1087" s="287">
        <v>1</v>
      </c>
      <c r="AG1087" s="430" t="str">
        <f>IF(AI1087=1,SUM(AI$13:AI1087),"")</f>
        <v/>
      </c>
      <c r="AH1087" s="431" t="str">
        <f t="shared" si="37"/>
        <v/>
      </c>
      <c r="AI1087" s="430" t="str">
        <f t="shared" si="38"/>
        <v/>
      </c>
    </row>
    <row r="1088" spans="3:35" ht="20" customHeight="1">
      <c r="C1088" s="83">
        <v>1076</v>
      </c>
      <c r="D1088" s="541"/>
      <c r="E1088" s="541"/>
      <c r="F1088" s="541"/>
      <c r="G1088" s="542"/>
      <c r="H1088" s="541"/>
      <c r="I1088" s="541"/>
      <c r="K1088" s="287">
        <v>1</v>
      </c>
      <c r="AG1088" s="430" t="str">
        <f>IF(AI1088=1,SUM(AI$13:AI1088),"")</f>
        <v/>
      </c>
      <c r="AH1088" s="431" t="str">
        <f t="shared" si="37"/>
        <v/>
      </c>
      <c r="AI1088" s="430" t="str">
        <f t="shared" si="38"/>
        <v/>
      </c>
    </row>
    <row r="1089" spans="3:35" ht="20" customHeight="1">
      <c r="C1089" s="83">
        <v>1077</v>
      </c>
      <c r="D1089" s="541"/>
      <c r="E1089" s="541"/>
      <c r="F1089" s="541"/>
      <c r="G1089" s="542"/>
      <c r="H1089" s="541"/>
      <c r="I1089" s="541"/>
      <c r="K1089" s="287">
        <v>1</v>
      </c>
      <c r="AG1089" s="430" t="str">
        <f>IF(AI1089=1,SUM(AI$13:AI1089),"")</f>
        <v/>
      </c>
      <c r="AH1089" s="431" t="str">
        <f t="shared" si="37"/>
        <v/>
      </c>
      <c r="AI1089" s="430" t="str">
        <f t="shared" si="38"/>
        <v/>
      </c>
    </row>
    <row r="1090" spans="3:35" ht="20" customHeight="1">
      <c r="C1090" s="83">
        <v>1078</v>
      </c>
      <c r="D1090" s="541"/>
      <c r="E1090" s="541"/>
      <c r="F1090" s="541"/>
      <c r="G1090" s="542"/>
      <c r="H1090" s="541"/>
      <c r="I1090" s="541"/>
      <c r="K1090" s="287">
        <v>1</v>
      </c>
      <c r="AG1090" s="430" t="str">
        <f>IF(AI1090=1,SUM(AI$13:AI1090),"")</f>
        <v/>
      </c>
      <c r="AH1090" s="431" t="str">
        <f t="shared" si="37"/>
        <v/>
      </c>
      <c r="AI1090" s="430" t="str">
        <f t="shared" si="38"/>
        <v/>
      </c>
    </row>
    <row r="1091" spans="3:35" ht="20" customHeight="1">
      <c r="C1091" s="83">
        <v>1079</v>
      </c>
      <c r="D1091" s="541"/>
      <c r="E1091" s="541"/>
      <c r="F1091" s="541"/>
      <c r="G1091" s="542"/>
      <c r="H1091" s="541"/>
      <c r="I1091" s="541"/>
      <c r="K1091" s="287">
        <v>1</v>
      </c>
      <c r="AG1091" s="430" t="str">
        <f>IF(AI1091=1,SUM(AI$13:AI1091),"")</f>
        <v/>
      </c>
      <c r="AH1091" s="431" t="str">
        <f t="shared" si="37"/>
        <v/>
      </c>
      <c r="AI1091" s="430" t="str">
        <f t="shared" si="38"/>
        <v/>
      </c>
    </row>
    <row r="1092" spans="3:35" ht="20" customHeight="1">
      <c r="C1092" s="83">
        <v>1080</v>
      </c>
      <c r="D1092" s="541"/>
      <c r="E1092" s="541"/>
      <c r="F1092" s="541"/>
      <c r="G1092" s="542"/>
      <c r="H1092" s="541"/>
      <c r="I1092" s="541"/>
      <c r="K1092" s="287">
        <v>1</v>
      </c>
      <c r="AG1092" s="430" t="str">
        <f>IF(AI1092=1,SUM(AI$13:AI1092),"")</f>
        <v/>
      </c>
      <c r="AH1092" s="431" t="str">
        <f t="shared" si="37"/>
        <v/>
      </c>
      <c r="AI1092" s="430" t="str">
        <f t="shared" si="38"/>
        <v/>
      </c>
    </row>
    <row r="1093" spans="3:35" ht="20" customHeight="1">
      <c r="C1093" s="83">
        <v>1081</v>
      </c>
      <c r="D1093" s="541"/>
      <c r="E1093" s="541"/>
      <c r="F1093" s="541"/>
      <c r="G1093" s="542"/>
      <c r="H1093" s="541"/>
      <c r="I1093" s="541"/>
      <c r="K1093" s="287">
        <v>1</v>
      </c>
      <c r="AG1093" s="430" t="str">
        <f>IF(AI1093=1,SUM(AI$13:AI1093),"")</f>
        <v/>
      </c>
      <c r="AH1093" s="431" t="str">
        <f t="shared" si="37"/>
        <v/>
      </c>
      <c r="AI1093" s="430" t="str">
        <f t="shared" si="38"/>
        <v/>
      </c>
    </row>
    <row r="1094" spans="3:35" ht="20" customHeight="1">
      <c r="C1094" s="83">
        <v>1082</v>
      </c>
      <c r="D1094" s="541"/>
      <c r="E1094" s="541"/>
      <c r="F1094" s="541"/>
      <c r="G1094" s="542"/>
      <c r="H1094" s="541"/>
      <c r="I1094" s="541"/>
      <c r="K1094" s="287">
        <v>1</v>
      </c>
      <c r="AG1094" s="430" t="str">
        <f>IF(AI1094=1,SUM(AI$13:AI1094),"")</f>
        <v/>
      </c>
      <c r="AH1094" s="431" t="str">
        <f t="shared" si="37"/>
        <v/>
      </c>
      <c r="AI1094" s="430" t="str">
        <f t="shared" si="38"/>
        <v/>
      </c>
    </row>
    <row r="1095" spans="3:35" ht="20" customHeight="1">
      <c r="C1095" s="83">
        <v>1083</v>
      </c>
      <c r="D1095" s="541"/>
      <c r="E1095" s="541"/>
      <c r="F1095" s="541"/>
      <c r="G1095" s="542"/>
      <c r="H1095" s="541"/>
      <c r="I1095" s="541"/>
      <c r="K1095" s="287">
        <v>1</v>
      </c>
      <c r="AG1095" s="430" t="str">
        <f>IF(AI1095=1,SUM(AI$13:AI1095),"")</f>
        <v/>
      </c>
      <c r="AH1095" s="431" t="str">
        <f t="shared" si="37"/>
        <v/>
      </c>
      <c r="AI1095" s="430" t="str">
        <f t="shared" si="38"/>
        <v/>
      </c>
    </row>
    <row r="1096" spans="3:35" ht="20" customHeight="1">
      <c r="C1096" s="83">
        <v>1084</v>
      </c>
      <c r="D1096" s="541"/>
      <c r="E1096" s="541"/>
      <c r="F1096" s="541"/>
      <c r="G1096" s="542"/>
      <c r="H1096" s="541"/>
      <c r="I1096" s="541"/>
      <c r="K1096" s="287">
        <v>1</v>
      </c>
      <c r="AG1096" s="430" t="str">
        <f>IF(AI1096=1,SUM(AI$13:AI1096),"")</f>
        <v/>
      </c>
      <c r="AH1096" s="431" t="str">
        <f t="shared" si="37"/>
        <v/>
      </c>
      <c r="AI1096" s="430" t="str">
        <f t="shared" si="38"/>
        <v/>
      </c>
    </row>
    <row r="1097" spans="3:35" ht="20" customHeight="1">
      <c r="C1097" s="83">
        <v>1085</v>
      </c>
      <c r="D1097" s="541"/>
      <c r="E1097" s="541"/>
      <c r="F1097" s="541"/>
      <c r="G1097" s="542"/>
      <c r="H1097" s="541"/>
      <c r="I1097" s="541"/>
      <c r="K1097" s="287">
        <v>1</v>
      </c>
      <c r="AG1097" s="430" t="str">
        <f>IF(AI1097=1,SUM(AI$13:AI1097),"")</f>
        <v/>
      </c>
      <c r="AH1097" s="431" t="str">
        <f t="shared" si="37"/>
        <v/>
      </c>
      <c r="AI1097" s="430" t="str">
        <f t="shared" si="38"/>
        <v/>
      </c>
    </row>
    <row r="1098" spans="3:35" ht="20" customHeight="1">
      <c r="C1098" s="83">
        <v>1086</v>
      </c>
      <c r="D1098" s="541"/>
      <c r="E1098" s="541"/>
      <c r="F1098" s="541"/>
      <c r="G1098" s="542"/>
      <c r="H1098" s="541"/>
      <c r="I1098" s="541"/>
      <c r="K1098" s="287">
        <v>1</v>
      </c>
      <c r="AG1098" s="430" t="str">
        <f>IF(AI1098=1,SUM(AI$13:AI1098),"")</f>
        <v/>
      </c>
      <c r="AH1098" s="431" t="str">
        <f t="shared" si="37"/>
        <v/>
      </c>
      <c r="AI1098" s="430" t="str">
        <f t="shared" si="38"/>
        <v/>
      </c>
    </row>
    <row r="1099" spans="3:35" ht="20" customHeight="1">
      <c r="C1099" s="83">
        <v>1087</v>
      </c>
      <c r="D1099" s="541"/>
      <c r="E1099" s="541"/>
      <c r="F1099" s="541"/>
      <c r="G1099" s="542"/>
      <c r="H1099" s="541"/>
      <c r="I1099" s="541"/>
      <c r="K1099" s="287">
        <v>1</v>
      </c>
      <c r="AG1099" s="430" t="str">
        <f>IF(AI1099=1,SUM(AI$13:AI1099),"")</f>
        <v/>
      </c>
      <c r="AH1099" s="431" t="str">
        <f t="shared" si="37"/>
        <v/>
      </c>
      <c r="AI1099" s="430" t="str">
        <f t="shared" si="38"/>
        <v/>
      </c>
    </row>
    <row r="1100" spans="3:35" ht="20" customHeight="1">
      <c r="C1100" s="83">
        <v>1088</v>
      </c>
      <c r="D1100" s="541"/>
      <c r="E1100" s="541"/>
      <c r="F1100" s="541"/>
      <c r="G1100" s="542"/>
      <c r="H1100" s="541"/>
      <c r="I1100" s="541"/>
      <c r="K1100" s="287">
        <v>1</v>
      </c>
      <c r="AG1100" s="430" t="str">
        <f>IF(AI1100=1,SUM(AI$13:AI1100),"")</f>
        <v/>
      </c>
      <c r="AH1100" s="431" t="str">
        <f t="shared" si="37"/>
        <v/>
      </c>
      <c r="AI1100" s="430" t="str">
        <f t="shared" si="38"/>
        <v/>
      </c>
    </row>
    <row r="1101" spans="3:35" ht="20" customHeight="1">
      <c r="C1101" s="83">
        <v>1089</v>
      </c>
      <c r="D1101" s="541"/>
      <c r="E1101" s="541"/>
      <c r="F1101" s="541"/>
      <c r="G1101" s="542"/>
      <c r="H1101" s="541"/>
      <c r="I1101" s="541"/>
      <c r="K1101" s="287">
        <v>1</v>
      </c>
      <c r="AG1101" s="430" t="str">
        <f>IF(AI1101=1,SUM(AI$13:AI1101),"")</f>
        <v/>
      </c>
      <c r="AH1101" s="431" t="str">
        <f t="shared" si="37"/>
        <v/>
      </c>
      <c r="AI1101" s="430" t="str">
        <f t="shared" si="38"/>
        <v/>
      </c>
    </row>
    <row r="1102" spans="3:35" ht="20" customHeight="1">
      <c r="C1102" s="83">
        <v>1090</v>
      </c>
      <c r="D1102" s="541"/>
      <c r="E1102" s="541"/>
      <c r="F1102" s="541"/>
      <c r="G1102" s="542"/>
      <c r="H1102" s="541"/>
      <c r="I1102" s="541"/>
      <c r="K1102" s="287">
        <v>1</v>
      </c>
      <c r="AG1102" s="430" t="str">
        <f>IF(AI1102=1,SUM(AI$13:AI1102),"")</f>
        <v/>
      </c>
      <c r="AH1102" s="431" t="str">
        <f t="shared" ref="AH1102:AH1165" si="39">IF(I1102="","",I1102&amp;"; ")</f>
        <v/>
      </c>
      <c r="AI1102" s="430" t="str">
        <f t="shared" ref="AI1102:AI1165" si="40">IF(AH1102="","",1)</f>
        <v/>
      </c>
    </row>
    <row r="1103" spans="3:35" ht="20" customHeight="1">
      <c r="C1103" s="83">
        <v>1091</v>
      </c>
      <c r="D1103" s="541"/>
      <c r="E1103" s="541"/>
      <c r="F1103" s="541"/>
      <c r="G1103" s="542"/>
      <c r="H1103" s="541"/>
      <c r="I1103" s="541"/>
      <c r="K1103" s="287">
        <v>1</v>
      </c>
      <c r="AG1103" s="430" t="str">
        <f>IF(AI1103=1,SUM(AI$13:AI1103),"")</f>
        <v/>
      </c>
      <c r="AH1103" s="431" t="str">
        <f t="shared" si="39"/>
        <v/>
      </c>
      <c r="AI1103" s="430" t="str">
        <f t="shared" si="40"/>
        <v/>
      </c>
    </row>
    <row r="1104" spans="3:35" ht="20" customHeight="1">
      <c r="C1104" s="83">
        <v>1092</v>
      </c>
      <c r="D1104" s="541"/>
      <c r="E1104" s="541"/>
      <c r="F1104" s="541"/>
      <c r="G1104" s="542"/>
      <c r="H1104" s="541"/>
      <c r="I1104" s="541"/>
      <c r="K1104" s="287">
        <v>1</v>
      </c>
      <c r="AG1104" s="430" t="str">
        <f>IF(AI1104=1,SUM(AI$13:AI1104),"")</f>
        <v/>
      </c>
      <c r="AH1104" s="431" t="str">
        <f t="shared" si="39"/>
        <v/>
      </c>
      <c r="AI1104" s="430" t="str">
        <f t="shared" si="40"/>
        <v/>
      </c>
    </row>
    <row r="1105" spans="3:35" ht="20" customHeight="1">
      <c r="C1105" s="83">
        <v>1093</v>
      </c>
      <c r="D1105" s="541"/>
      <c r="E1105" s="541"/>
      <c r="F1105" s="541"/>
      <c r="G1105" s="542"/>
      <c r="H1105" s="541"/>
      <c r="I1105" s="541"/>
      <c r="K1105" s="287">
        <v>1</v>
      </c>
      <c r="AG1105" s="430" t="str">
        <f>IF(AI1105=1,SUM(AI$13:AI1105),"")</f>
        <v/>
      </c>
      <c r="AH1105" s="431" t="str">
        <f t="shared" si="39"/>
        <v/>
      </c>
      <c r="AI1105" s="430" t="str">
        <f t="shared" si="40"/>
        <v/>
      </c>
    </row>
    <row r="1106" spans="3:35" ht="20" customHeight="1">
      <c r="C1106" s="83">
        <v>1094</v>
      </c>
      <c r="D1106" s="541"/>
      <c r="E1106" s="541"/>
      <c r="F1106" s="541"/>
      <c r="G1106" s="542"/>
      <c r="H1106" s="541"/>
      <c r="I1106" s="541"/>
      <c r="K1106" s="287">
        <v>1</v>
      </c>
      <c r="AG1106" s="430" t="str">
        <f>IF(AI1106=1,SUM(AI$13:AI1106),"")</f>
        <v/>
      </c>
      <c r="AH1106" s="431" t="str">
        <f t="shared" si="39"/>
        <v/>
      </c>
      <c r="AI1106" s="430" t="str">
        <f t="shared" si="40"/>
        <v/>
      </c>
    </row>
    <row r="1107" spans="3:35" ht="20" customHeight="1">
      <c r="C1107" s="83">
        <v>1095</v>
      </c>
      <c r="D1107" s="541"/>
      <c r="E1107" s="541"/>
      <c r="F1107" s="541"/>
      <c r="G1107" s="542"/>
      <c r="H1107" s="541"/>
      <c r="I1107" s="541"/>
      <c r="K1107" s="287">
        <v>1</v>
      </c>
      <c r="AG1107" s="430" t="str">
        <f>IF(AI1107=1,SUM(AI$13:AI1107),"")</f>
        <v/>
      </c>
      <c r="AH1107" s="431" t="str">
        <f t="shared" si="39"/>
        <v/>
      </c>
      <c r="AI1107" s="430" t="str">
        <f t="shared" si="40"/>
        <v/>
      </c>
    </row>
    <row r="1108" spans="3:35" ht="20" customHeight="1">
      <c r="C1108" s="83">
        <v>1096</v>
      </c>
      <c r="D1108" s="541"/>
      <c r="E1108" s="541"/>
      <c r="F1108" s="541"/>
      <c r="G1108" s="542"/>
      <c r="H1108" s="541"/>
      <c r="I1108" s="541"/>
      <c r="K1108" s="287">
        <v>1</v>
      </c>
      <c r="AG1108" s="430" t="str">
        <f>IF(AI1108=1,SUM(AI$13:AI1108),"")</f>
        <v/>
      </c>
      <c r="AH1108" s="431" t="str">
        <f t="shared" si="39"/>
        <v/>
      </c>
      <c r="AI1108" s="430" t="str">
        <f t="shared" si="40"/>
        <v/>
      </c>
    </row>
    <row r="1109" spans="3:35" ht="20" customHeight="1">
      <c r="C1109" s="83">
        <v>1097</v>
      </c>
      <c r="D1109" s="541"/>
      <c r="E1109" s="541"/>
      <c r="F1109" s="541"/>
      <c r="G1109" s="542"/>
      <c r="H1109" s="541"/>
      <c r="I1109" s="541"/>
      <c r="K1109" s="287">
        <v>1</v>
      </c>
      <c r="AG1109" s="430" t="str">
        <f>IF(AI1109=1,SUM(AI$13:AI1109),"")</f>
        <v/>
      </c>
      <c r="AH1109" s="431" t="str">
        <f t="shared" si="39"/>
        <v/>
      </c>
      <c r="AI1109" s="430" t="str">
        <f t="shared" si="40"/>
        <v/>
      </c>
    </row>
    <row r="1110" spans="3:35" ht="20" customHeight="1">
      <c r="C1110" s="83">
        <v>1098</v>
      </c>
      <c r="D1110" s="541"/>
      <c r="E1110" s="541"/>
      <c r="F1110" s="541"/>
      <c r="G1110" s="542"/>
      <c r="H1110" s="541"/>
      <c r="I1110" s="541"/>
      <c r="K1110" s="287">
        <v>1</v>
      </c>
      <c r="AG1110" s="430" t="str">
        <f>IF(AI1110=1,SUM(AI$13:AI1110),"")</f>
        <v/>
      </c>
      <c r="AH1110" s="431" t="str">
        <f t="shared" si="39"/>
        <v/>
      </c>
      <c r="AI1110" s="430" t="str">
        <f t="shared" si="40"/>
        <v/>
      </c>
    </row>
    <row r="1111" spans="3:35" ht="20" customHeight="1">
      <c r="C1111" s="83">
        <v>1099</v>
      </c>
      <c r="D1111" s="541"/>
      <c r="E1111" s="541"/>
      <c r="F1111" s="541"/>
      <c r="G1111" s="542"/>
      <c r="H1111" s="541"/>
      <c r="I1111" s="541"/>
      <c r="K1111" s="287">
        <v>1</v>
      </c>
      <c r="AG1111" s="430" t="str">
        <f>IF(AI1111=1,SUM(AI$13:AI1111),"")</f>
        <v/>
      </c>
      <c r="AH1111" s="431" t="str">
        <f t="shared" si="39"/>
        <v/>
      </c>
      <c r="AI1111" s="430" t="str">
        <f t="shared" si="40"/>
        <v/>
      </c>
    </row>
    <row r="1112" spans="3:35" ht="20" customHeight="1">
      <c r="C1112" s="83">
        <v>1100</v>
      </c>
      <c r="D1112" s="541"/>
      <c r="E1112" s="541"/>
      <c r="F1112" s="541"/>
      <c r="G1112" s="542"/>
      <c r="H1112" s="541"/>
      <c r="I1112" s="541"/>
      <c r="K1112" s="287">
        <v>1</v>
      </c>
      <c r="AG1112" s="430" t="str">
        <f>IF(AI1112=1,SUM(AI$13:AI1112),"")</f>
        <v/>
      </c>
      <c r="AH1112" s="431" t="str">
        <f t="shared" si="39"/>
        <v/>
      </c>
      <c r="AI1112" s="430" t="str">
        <f t="shared" si="40"/>
        <v/>
      </c>
    </row>
    <row r="1113" spans="3:35" ht="20" customHeight="1">
      <c r="C1113" s="83">
        <v>1101</v>
      </c>
      <c r="D1113" s="541"/>
      <c r="E1113" s="541"/>
      <c r="F1113" s="541"/>
      <c r="G1113" s="542"/>
      <c r="H1113" s="541"/>
      <c r="I1113" s="541"/>
      <c r="K1113" s="287">
        <v>1</v>
      </c>
      <c r="AG1113" s="430" t="str">
        <f>IF(AI1113=1,SUM(AI$13:AI1113),"")</f>
        <v/>
      </c>
      <c r="AH1113" s="431" t="str">
        <f t="shared" si="39"/>
        <v/>
      </c>
      <c r="AI1113" s="430" t="str">
        <f t="shared" si="40"/>
        <v/>
      </c>
    </row>
    <row r="1114" spans="3:35" ht="20" customHeight="1">
      <c r="C1114" s="83">
        <v>1102</v>
      </c>
      <c r="D1114" s="541"/>
      <c r="E1114" s="541"/>
      <c r="F1114" s="541"/>
      <c r="G1114" s="542"/>
      <c r="H1114" s="541"/>
      <c r="I1114" s="541"/>
      <c r="K1114" s="287">
        <v>1</v>
      </c>
      <c r="AG1114" s="430" t="str">
        <f>IF(AI1114=1,SUM(AI$13:AI1114),"")</f>
        <v/>
      </c>
      <c r="AH1114" s="431" t="str">
        <f t="shared" si="39"/>
        <v/>
      </c>
      <c r="AI1114" s="430" t="str">
        <f t="shared" si="40"/>
        <v/>
      </c>
    </row>
    <row r="1115" spans="3:35" ht="20" customHeight="1">
      <c r="C1115" s="83">
        <v>1103</v>
      </c>
      <c r="D1115" s="541"/>
      <c r="E1115" s="541"/>
      <c r="F1115" s="541"/>
      <c r="G1115" s="542"/>
      <c r="H1115" s="541"/>
      <c r="I1115" s="541"/>
      <c r="K1115" s="287">
        <v>1</v>
      </c>
      <c r="AG1115" s="430" t="str">
        <f>IF(AI1115=1,SUM(AI$13:AI1115),"")</f>
        <v/>
      </c>
      <c r="AH1115" s="431" t="str">
        <f t="shared" si="39"/>
        <v/>
      </c>
      <c r="AI1115" s="430" t="str">
        <f t="shared" si="40"/>
        <v/>
      </c>
    </row>
    <row r="1116" spans="3:35" ht="20" customHeight="1">
      <c r="C1116" s="83">
        <v>1104</v>
      </c>
      <c r="D1116" s="541"/>
      <c r="E1116" s="541"/>
      <c r="F1116" s="541"/>
      <c r="G1116" s="542"/>
      <c r="H1116" s="541"/>
      <c r="I1116" s="541"/>
      <c r="K1116" s="287">
        <v>1</v>
      </c>
      <c r="AG1116" s="430" t="str">
        <f>IF(AI1116=1,SUM(AI$13:AI1116),"")</f>
        <v/>
      </c>
      <c r="AH1116" s="431" t="str">
        <f t="shared" si="39"/>
        <v/>
      </c>
      <c r="AI1116" s="430" t="str">
        <f t="shared" si="40"/>
        <v/>
      </c>
    </row>
    <row r="1117" spans="3:35" ht="20" customHeight="1">
      <c r="C1117" s="83">
        <v>1105</v>
      </c>
      <c r="D1117" s="541"/>
      <c r="E1117" s="541"/>
      <c r="F1117" s="541"/>
      <c r="G1117" s="542"/>
      <c r="H1117" s="541"/>
      <c r="I1117" s="541"/>
      <c r="K1117" s="287">
        <v>1</v>
      </c>
      <c r="AG1117" s="430" t="str">
        <f>IF(AI1117=1,SUM(AI$13:AI1117),"")</f>
        <v/>
      </c>
      <c r="AH1117" s="431" t="str">
        <f t="shared" si="39"/>
        <v/>
      </c>
      <c r="AI1117" s="430" t="str">
        <f t="shared" si="40"/>
        <v/>
      </c>
    </row>
    <row r="1118" spans="3:35" ht="20" customHeight="1">
      <c r="C1118" s="83">
        <v>1106</v>
      </c>
      <c r="D1118" s="541"/>
      <c r="E1118" s="541"/>
      <c r="F1118" s="541"/>
      <c r="G1118" s="542"/>
      <c r="H1118" s="541"/>
      <c r="I1118" s="541"/>
      <c r="K1118" s="287">
        <v>1</v>
      </c>
      <c r="AG1118" s="430" t="str">
        <f>IF(AI1118=1,SUM(AI$13:AI1118),"")</f>
        <v/>
      </c>
      <c r="AH1118" s="431" t="str">
        <f t="shared" si="39"/>
        <v/>
      </c>
      <c r="AI1118" s="430" t="str">
        <f t="shared" si="40"/>
        <v/>
      </c>
    </row>
    <row r="1119" spans="3:35" ht="20" customHeight="1">
      <c r="C1119" s="83">
        <v>1107</v>
      </c>
      <c r="D1119" s="541"/>
      <c r="E1119" s="541"/>
      <c r="F1119" s="541"/>
      <c r="G1119" s="542"/>
      <c r="H1119" s="541"/>
      <c r="I1119" s="541"/>
      <c r="K1119" s="287">
        <v>1</v>
      </c>
      <c r="AG1119" s="430" t="str">
        <f>IF(AI1119=1,SUM(AI$13:AI1119),"")</f>
        <v/>
      </c>
      <c r="AH1119" s="431" t="str">
        <f t="shared" si="39"/>
        <v/>
      </c>
      <c r="AI1119" s="430" t="str">
        <f t="shared" si="40"/>
        <v/>
      </c>
    </row>
    <row r="1120" spans="3:35" ht="20" customHeight="1">
      <c r="C1120" s="83">
        <v>1108</v>
      </c>
      <c r="D1120" s="541"/>
      <c r="E1120" s="541"/>
      <c r="F1120" s="541"/>
      <c r="G1120" s="542"/>
      <c r="H1120" s="541"/>
      <c r="I1120" s="541"/>
      <c r="K1120" s="287">
        <v>1</v>
      </c>
      <c r="AG1120" s="430" t="str">
        <f>IF(AI1120=1,SUM(AI$13:AI1120),"")</f>
        <v/>
      </c>
      <c r="AH1120" s="431" t="str">
        <f t="shared" si="39"/>
        <v/>
      </c>
      <c r="AI1120" s="430" t="str">
        <f t="shared" si="40"/>
        <v/>
      </c>
    </row>
    <row r="1121" spans="3:35" ht="20" customHeight="1">
      <c r="C1121" s="83">
        <v>1109</v>
      </c>
      <c r="D1121" s="541"/>
      <c r="E1121" s="541"/>
      <c r="F1121" s="541"/>
      <c r="G1121" s="542"/>
      <c r="H1121" s="541"/>
      <c r="I1121" s="541"/>
      <c r="K1121" s="287">
        <v>1</v>
      </c>
      <c r="AG1121" s="430" t="str">
        <f>IF(AI1121=1,SUM(AI$13:AI1121),"")</f>
        <v/>
      </c>
      <c r="AH1121" s="431" t="str">
        <f t="shared" si="39"/>
        <v/>
      </c>
      <c r="AI1121" s="430" t="str">
        <f t="shared" si="40"/>
        <v/>
      </c>
    </row>
    <row r="1122" spans="3:35" ht="20" customHeight="1">
      <c r="C1122" s="83">
        <v>1110</v>
      </c>
      <c r="D1122" s="541"/>
      <c r="E1122" s="541"/>
      <c r="F1122" s="541"/>
      <c r="G1122" s="542"/>
      <c r="H1122" s="541"/>
      <c r="I1122" s="541"/>
      <c r="K1122" s="287">
        <v>1</v>
      </c>
      <c r="AG1122" s="430" t="str">
        <f>IF(AI1122=1,SUM(AI$13:AI1122),"")</f>
        <v/>
      </c>
      <c r="AH1122" s="431" t="str">
        <f t="shared" si="39"/>
        <v/>
      </c>
      <c r="AI1122" s="430" t="str">
        <f t="shared" si="40"/>
        <v/>
      </c>
    </row>
    <row r="1123" spans="3:35" ht="20" customHeight="1">
      <c r="C1123" s="83">
        <v>1111</v>
      </c>
      <c r="D1123" s="541"/>
      <c r="E1123" s="541"/>
      <c r="F1123" s="541"/>
      <c r="G1123" s="542"/>
      <c r="H1123" s="541"/>
      <c r="I1123" s="541"/>
      <c r="K1123" s="287">
        <v>1</v>
      </c>
      <c r="AG1123" s="430" t="str">
        <f>IF(AI1123=1,SUM(AI$13:AI1123),"")</f>
        <v/>
      </c>
      <c r="AH1123" s="431" t="str">
        <f t="shared" si="39"/>
        <v/>
      </c>
      <c r="AI1123" s="430" t="str">
        <f t="shared" si="40"/>
        <v/>
      </c>
    </row>
    <row r="1124" spans="3:35" ht="20" customHeight="1">
      <c r="C1124" s="83">
        <v>1112</v>
      </c>
      <c r="D1124" s="541"/>
      <c r="E1124" s="541"/>
      <c r="F1124" s="541"/>
      <c r="G1124" s="542"/>
      <c r="H1124" s="541"/>
      <c r="I1124" s="541"/>
      <c r="K1124" s="287">
        <v>1</v>
      </c>
      <c r="AG1124" s="430" t="str">
        <f>IF(AI1124=1,SUM(AI$13:AI1124),"")</f>
        <v/>
      </c>
      <c r="AH1124" s="431" t="str">
        <f t="shared" si="39"/>
        <v/>
      </c>
      <c r="AI1124" s="430" t="str">
        <f t="shared" si="40"/>
        <v/>
      </c>
    </row>
    <row r="1125" spans="3:35" ht="20" customHeight="1">
      <c r="C1125" s="83">
        <v>1113</v>
      </c>
      <c r="D1125" s="541"/>
      <c r="E1125" s="541"/>
      <c r="F1125" s="541"/>
      <c r="G1125" s="542"/>
      <c r="H1125" s="541"/>
      <c r="I1125" s="541"/>
      <c r="K1125" s="287">
        <v>1</v>
      </c>
      <c r="AG1125" s="430" t="str">
        <f>IF(AI1125=1,SUM(AI$13:AI1125),"")</f>
        <v/>
      </c>
      <c r="AH1125" s="431" t="str">
        <f t="shared" si="39"/>
        <v/>
      </c>
      <c r="AI1125" s="430" t="str">
        <f t="shared" si="40"/>
        <v/>
      </c>
    </row>
    <row r="1126" spans="3:35" ht="20" customHeight="1">
      <c r="C1126" s="83">
        <v>1114</v>
      </c>
      <c r="D1126" s="541"/>
      <c r="E1126" s="541"/>
      <c r="F1126" s="541"/>
      <c r="G1126" s="542"/>
      <c r="H1126" s="541"/>
      <c r="I1126" s="541"/>
      <c r="K1126" s="287">
        <v>1</v>
      </c>
      <c r="AG1126" s="430" t="str">
        <f>IF(AI1126=1,SUM(AI$13:AI1126),"")</f>
        <v/>
      </c>
      <c r="AH1126" s="431" t="str">
        <f t="shared" si="39"/>
        <v/>
      </c>
      <c r="AI1126" s="430" t="str">
        <f t="shared" si="40"/>
        <v/>
      </c>
    </row>
    <row r="1127" spans="3:35" ht="20" customHeight="1">
      <c r="C1127" s="83">
        <v>1115</v>
      </c>
      <c r="D1127" s="541"/>
      <c r="E1127" s="541"/>
      <c r="F1127" s="541"/>
      <c r="G1127" s="542"/>
      <c r="H1127" s="541"/>
      <c r="I1127" s="541"/>
      <c r="K1127" s="287">
        <v>1</v>
      </c>
      <c r="AG1127" s="430" t="str">
        <f>IF(AI1127=1,SUM(AI$13:AI1127),"")</f>
        <v/>
      </c>
      <c r="AH1127" s="431" t="str">
        <f t="shared" si="39"/>
        <v/>
      </c>
      <c r="AI1127" s="430" t="str">
        <f t="shared" si="40"/>
        <v/>
      </c>
    </row>
    <row r="1128" spans="3:35" ht="20" customHeight="1">
      <c r="C1128" s="83">
        <v>1116</v>
      </c>
      <c r="D1128" s="541"/>
      <c r="E1128" s="541"/>
      <c r="F1128" s="541"/>
      <c r="G1128" s="542"/>
      <c r="H1128" s="541"/>
      <c r="I1128" s="541"/>
      <c r="K1128" s="287">
        <v>1</v>
      </c>
      <c r="AG1128" s="430" t="str">
        <f>IF(AI1128=1,SUM(AI$13:AI1128),"")</f>
        <v/>
      </c>
      <c r="AH1128" s="431" t="str">
        <f t="shared" si="39"/>
        <v/>
      </c>
      <c r="AI1128" s="430" t="str">
        <f t="shared" si="40"/>
        <v/>
      </c>
    </row>
    <row r="1129" spans="3:35" ht="20" customHeight="1">
      <c r="C1129" s="83">
        <v>1117</v>
      </c>
      <c r="D1129" s="541"/>
      <c r="E1129" s="541"/>
      <c r="F1129" s="541"/>
      <c r="G1129" s="542"/>
      <c r="H1129" s="541"/>
      <c r="I1129" s="541"/>
      <c r="K1129" s="287">
        <v>1</v>
      </c>
      <c r="AG1129" s="430" t="str">
        <f>IF(AI1129=1,SUM(AI$13:AI1129),"")</f>
        <v/>
      </c>
      <c r="AH1129" s="431" t="str">
        <f t="shared" si="39"/>
        <v/>
      </c>
      <c r="AI1129" s="430" t="str">
        <f t="shared" si="40"/>
        <v/>
      </c>
    </row>
    <row r="1130" spans="3:35" ht="20" customHeight="1">
      <c r="C1130" s="83">
        <v>1118</v>
      </c>
      <c r="D1130" s="541"/>
      <c r="E1130" s="541"/>
      <c r="F1130" s="541"/>
      <c r="G1130" s="542"/>
      <c r="H1130" s="541"/>
      <c r="I1130" s="541"/>
      <c r="K1130" s="287">
        <v>1</v>
      </c>
      <c r="AG1130" s="430" t="str">
        <f>IF(AI1130=1,SUM(AI$13:AI1130),"")</f>
        <v/>
      </c>
      <c r="AH1130" s="431" t="str">
        <f t="shared" si="39"/>
        <v/>
      </c>
      <c r="AI1130" s="430" t="str">
        <f t="shared" si="40"/>
        <v/>
      </c>
    </row>
    <row r="1131" spans="3:35" ht="20" customHeight="1">
      <c r="C1131" s="83">
        <v>1119</v>
      </c>
      <c r="D1131" s="541"/>
      <c r="E1131" s="541"/>
      <c r="F1131" s="541"/>
      <c r="G1131" s="542"/>
      <c r="H1131" s="541"/>
      <c r="I1131" s="541"/>
      <c r="K1131" s="287">
        <v>1</v>
      </c>
      <c r="AG1131" s="430" t="str">
        <f>IF(AI1131=1,SUM(AI$13:AI1131),"")</f>
        <v/>
      </c>
      <c r="AH1131" s="431" t="str">
        <f t="shared" si="39"/>
        <v/>
      </c>
      <c r="AI1131" s="430" t="str">
        <f t="shared" si="40"/>
        <v/>
      </c>
    </row>
    <row r="1132" spans="3:35" ht="20" customHeight="1">
      <c r="C1132" s="83">
        <v>1120</v>
      </c>
      <c r="D1132" s="541"/>
      <c r="E1132" s="541"/>
      <c r="F1132" s="541"/>
      <c r="G1132" s="542"/>
      <c r="H1132" s="541"/>
      <c r="I1132" s="541"/>
      <c r="K1132" s="287">
        <v>1</v>
      </c>
      <c r="AG1132" s="430" t="str">
        <f>IF(AI1132=1,SUM(AI$13:AI1132),"")</f>
        <v/>
      </c>
      <c r="AH1132" s="431" t="str">
        <f t="shared" si="39"/>
        <v/>
      </c>
      <c r="AI1132" s="430" t="str">
        <f t="shared" si="40"/>
        <v/>
      </c>
    </row>
    <row r="1133" spans="3:35" ht="20" customHeight="1">
      <c r="C1133" s="83">
        <v>1121</v>
      </c>
      <c r="D1133" s="541"/>
      <c r="E1133" s="541"/>
      <c r="F1133" s="541"/>
      <c r="G1133" s="542"/>
      <c r="H1133" s="541"/>
      <c r="I1133" s="541"/>
      <c r="K1133" s="287">
        <v>1</v>
      </c>
      <c r="AG1133" s="430" t="str">
        <f>IF(AI1133=1,SUM(AI$13:AI1133),"")</f>
        <v/>
      </c>
      <c r="AH1133" s="431" t="str">
        <f t="shared" si="39"/>
        <v/>
      </c>
      <c r="AI1133" s="430" t="str">
        <f t="shared" si="40"/>
        <v/>
      </c>
    </row>
    <row r="1134" spans="3:35" ht="20" customHeight="1">
      <c r="C1134" s="83">
        <v>1122</v>
      </c>
      <c r="D1134" s="541"/>
      <c r="E1134" s="541"/>
      <c r="F1134" s="541"/>
      <c r="G1134" s="542"/>
      <c r="H1134" s="541"/>
      <c r="I1134" s="541"/>
      <c r="K1134" s="287">
        <v>1</v>
      </c>
      <c r="AG1134" s="430" t="str">
        <f>IF(AI1134=1,SUM(AI$13:AI1134),"")</f>
        <v/>
      </c>
      <c r="AH1134" s="431" t="str">
        <f t="shared" si="39"/>
        <v/>
      </c>
      <c r="AI1134" s="430" t="str">
        <f t="shared" si="40"/>
        <v/>
      </c>
    </row>
    <row r="1135" spans="3:35" ht="20" customHeight="1">
      <c r="C1135" s="83">
        <v>1123</v>
      </c>
      <c r="D1135" s="541"/>
      <c r="E1135" s="541"/>
      <c r="F1135" s="541"/>
      <c r="G1135" s="542"/>
      <c r="H1135" s="541"/>
      <c r="I1135" s="541"/>
      <c r="K1135" s="287">
        <v>1</v>
      </c>
      <c r="AG1135" s="430" t="str">
        <f>IF(AI1135=1,SUM(AI$13:AI1135),"")</f>
        <v/>
      </c>
      <c r="AH1135" s="431" t="str">
        <f t="shared" si="39"/>
        <v/>
      </c>
      <c r="AI1135" s="430" t="str">
        <f t="shared" si="40"/>
        <v/>
      </c>
    </row>
    <row r="1136" spans="3:35" ht="20" customHeight="1">
      <c r="C1136" s="83">
        <v>1124</v>
      </c>
      <c r="D1136" s="541"/>
      <c r="E1136" s="541"/>
      <c r="F1136" s="541"/>
      <c r="G1136" s="542"/>
      <c r="H1136" s="541"/>
      <c r="I1136" s="541"/>
      <c r="K1136" s="287">
        <v>1</v>
      </c>
      <c r="AG1136" s="430" t="str">
        <f>IF(AI1136=1,SUM(AI$13:AI1136),"")</f>
        <v/>
      </c>
      <c r="AH1136" s="431" t="str">
        <f t="shared" si="39"/>
        <v/>
      </c>
      <c r="AI1136" s="430" t="str">
        <f t="shared" si="40"/>
        <v/>
      </c>
    </row>
    <row r="1137" spans="3:35" ht="20" customHeight="1">
      <c r="C1137" s="83">
        <v>1125</v>
      </c>
      <c r="D1137" s="541"/>
      <c r="E1137" s="541"/>
      <c r="F1137" s="541"/>
      <c r="G1137" s="542"/>
      <c r="H1137" s="541"/>
      <c r="I1137" s="541"/>
      <c r="K1137" s="287">
        <v>1</v>
      </c>
      <c r="AG1137" s="430" t="str">
        <f>IF(AI1137=1,SUM(AI$13:AI1137),"")</f>
        <v/>
      </c>
      <c r="AH1137" s="431" t="str">
        <f t="shared" si="39"/>
        <v/>
      </c>
      <c r="AI1137" s="430" t="str">
        <f t="shared" si="40"/>
        <v/>
      </c>
    </row>
    <row r="1138" spans="3:35" ht="20" customHeight="1">
      <c r="C1138" s="83">
        <v>1126</v>
      </c>
      <c r="D1138" s="541"/>
      <c r="E1138" s="541"/>
      <c r="F1138" s="541"/>
      <c r="G1138" s="542"/>
      <c r="H1138" s="541"/>
      <c r="I1138" s="541"/>
      <c r="K1138" s="287">
        <v>1</v>
      </c>
      <c r="AG1138" s="430" t="str">
        <f>IF(AI1138=1,SUM(AI$13:AI1138),"")</f>
        <v/>
      </c>
      <c r="AH1138" s="431" t="str">
        <f t="shared" si="39"/>
        <v/>
      </c>
      <c r="AI1138" s="430" t="str">
        <f t="shared" si="40"/>
        <v/>
      </c>
    </row>
    <row r="1139" spans="3:35" ht="20" customHeight="1">
      <c r="C1139" s="83">
        <v>1127</v>
      </c>
      <c r="D1139" s="541"/>
      <c r="E1139" s="541"/>
      <c r="F1139" s="541"/>
      <c r="G1139" s="542"/>
      <c r="H1139" s="541"/>
      <c r="I1139" s="541"/>
      <c r="K1139" s="287">
        <v>1</v>
      </c>
      <c r="AG1139" s="430" t="str">
        <f>IF(AI1139=1,SUM(AI$13:AI1139),"")</f>
        <v/>
      </c>
      <c r="AH1139" s="431" t="str">
        <f t="shared" si="39"/>
        <v/>
      </c>
      <c r="AI1139" s="430" t="str">
        <f t="shared" si="40"/>
        <v/>
      </c>
    </row>
    <row r="1140" spans="3:35" ht="20" customHeight="1">
      <c r="C1140" s="83">
        <v>1128</v>
      </c>
      <c r="D1140" s="541"/>
      <c r="E1140" s="541"/>
      <c r="F1140" s="541"/>
      <c r="G1140" s="542"/>
      <c r="H1140" s="541"/>
      <c r="I1140" s="541"/>
      <c r="K1140" s="287">
        <v>1</v>
      </c>
      <c r="AG1140" s="430" t="str">
        <f>IF(AI1140=1,SUM(AI$13:AI1140),"")</f>
        <v/>
      </c>
      <c r="AH1140" s="431" t="str">
        <f t="shared" si="39"/>
        <v/>
      </c>
      <c r="AI1140" s="430" t="str">
        <f t="shared" si="40"/>
        <v/>
      </c>
    </row>
    <row r="1141" spans="3:35" ht="20" customHeight="1">
      <c r="C1141" s="83">
        <v>1129</v>
      </c>
      <c r="D1141" s="541"/>
      <c r="E1141" s="541"/>
      <c r="F1141" s="541"/>
      <c r="G1141" s="542"/>
      <c r="H1141" s="541"/>
      <c r="I1141" s="541"/>
      <c r="K1141" s="287">
        <v>1</v>
      </c>
      <c r="AG1141" s="430" t="str">
        <f>IF(AI1141=1,SUM(AI$13:AI1141),"")</f>
        <v/>
      </c>
      <c r="AH1141" s="431" t="str">
        <f t="shared" si="39"/>
        <v/>
      </c>
      <c r="AI1141" s="430" t="str">
        <f t="shared" si="40"/>
        <v/>
      </c>
    </row>
    <row r="1142" spans="3:35" ht="20" customHeight="1">
      <c r="C1142" s="83">
        <v>1130</v>
      </c>
      <c r="D1142" s="541"/>
      <c r="E1142" s="541"/>
      <c r="F1142" s="541"/>
      <c r="G1142" s="542"/>
      <c r="H1142" s="541"/>
      <c r="I1142" s="541"/>
      <c r="K1142" s="287">
        <v>1</v>
      </c>
      <c r="AG1142" s="430" t="str">
        <f>IF(AI1142=1,SUM(AI$13:AI1142),"")</f>
        <v/>
      </c>
      <c r="AH1142" s="431" t="str">
        <f t="shared" si="39"/>
        <v/>
      </c>
      <c r="AI1142" s="430" t="str">
        <f t="shared" si="40"/>
        <v/>
      </c>
    </row>
    <row r="1143" spans="3:35" ht="20" customHeight="1">
      <c r="C1143" s="83">
        <v>1131</v>
      </c>
      <c r="D1143" s="541"/>
      <c r="E1143" s="541"/>
      <c r="F1143" s="541"/>
      <c r="G1143" s="542"/>
      <c r="H1143" s="541"/>
      <c r="I1143" s="541"/>
      <c r="K1143" s="287">
        <v>1</v>
      </c>
      <c r="AG1143" s="430" t="str">
        <f>IF(AI1143=1,SUM(AI$13:AI1143),"")</f>
        <v/>
      </c>
      <c r="AH1143" s="431" t="str">
        <f t="shared" si="39"/>
        <v/>
      </c>
      <c r="AI1143" s="430" t="str">
        <f t="shared" si="40"/>
        <v/>
      </c>
    </row>
    <row r="1144" spans="3:35" ht="20" customHeight="1">
      <c r="C1144" s="83">
        <v>1132</v>
      </c>
      <c r="D1144" s="541"/>
      <c r="E1144" s="541"/>
      <c r="F1144" s="541"/>
      <c r="G1144" s="542"/>
      <c r="H1144" s="541"/>
      <c r="I1144" s="541"/>
      <c r="K1144" s="287">
        <v>1</v>
      </c>
      <c r="AG1144" s="430" t="str">
        <f>IF(AI1144=1,SUM(AI$13:AI1144),"")</f>
        <v/>
      </c>
      <c r="AH1144" s="431" t="str">
        <f t="shared" si="39"/>
        <v/>
      </c>
      <c r="AI1144" s="430" t="str">
        <f t="shared" si="40"/>
        <v/>
      </c>
    </row>
    <row r="1145" spans="3:35" ht="20" customHeight="1">
      <c r="C1145" s="83">
        <v>1133</v>
      </c>
      <c r="D1145" s="541"/>
      <c r="E1145" s="541"/>
      <c r="F1145" s="541"/>
      <c r="G1145" s="542"/>
      <c r="H1145" s="541"/>
      <c r="I1145" s="541"/>
      <c r="K1145" s="287">
        <v>1</v>
      </c>
      <c r="AG1145" s="430" t="str">
        <f>IF(AI1145=1,SUM(AI$13:AI1145),"")</f>
        <v/>
      </c>
      <c r="AH1145" s="431" t="str">
        <f t="shared" si="39"/>
        <v/>
      </c>
      <c r="AI1145" s="430" t="str">
        <f t="shared" si="40"/>
        <v/>
      </c>
    </row>
    <row r="1146" spans="3:35" ht="20" customHeight="1">
      <c r="C1146" s="83">
        <v>1134</v>
      </c>
      <c r="D1146" s="541"/>
      <c r="E1146" s="541"/>
      <c r="F1146" s="541"/>
      <c r="G1146" s="542"/>
      <c r="H1146" s="541"/>
      <c r="I1146" s="541"/>
      <c r="K1146" s="287">
        <v>1</v>
      </c>
      <c r="AG1146" s="430" t="str">
        <f>IF(AI1146=1,SUM(AI$13:AI1146),"")</f>
        <v/>
      </c>
      <c r="AH1146" s="431" t="str">
        <f t="shared" si="39"/>
        <v/>
      </c>
      <c r="AI1146" s="430" t="str">
        <f t="shared" si="40"/>
        <v/>
      </c>
    </row>
    <row r="1147" spans="3:35" ht="20" customHeight="1">
      <c r="C1147" s="83">
        <v>1135</v>
      </c>
      <c r="D1147" s="541"/>
      <c r="E1147" s="541"/>
      <c r="F1147" s="541"/>
      <c r="G1147" s="542"/>
      <c r="H1147" s="541"/>
      <c r="I1147" s="541"/>
      <c r="K1147" s="287">
        <v>1</v>
      </c>
      <c r="AG1147" s="430" t="str">
        <f>IF(AI1147=1,SUM(AI$13:AI1147),"")</f>
        <v/>
      </c>
      <c r="AH1147" s="431" t="str">
        <f t="shared" si="39"/>
        <v/>
      </c>
      <c r="AI1147" s="430" t="str">
        <f t="shared" si="40"/>
        <v/>
      </c>
    </row>
    <row r="1148" spans="3:35" ht="20" customHeight="1">
      <c r="C1148" s="83">
        <v>1136</v>
      </c>
      <c r="D1148" s="541"/>
      <c r="E1148" s="541"/>
      <c r="F1148" s="541"/>
      <c r="G1148" s="542"/>
      <c r="H1148" s="541"/>
      <c r="I1148" s="541"/>
      <c r="K1148" s="287">
        <v>1</v>
      </c>
      <c r="AG1148" s="430" t="str">
        <f>IF(AI1148=1,SUM(AI$13:AI1148),"")</f>
        <v/>
      </c>
      <c r="AH1148" s="431" t="str">
        <f t="shared" si="39"/>
        <v/>
      </c>
      <c r="AI1148" s="430" t="str">
        <f t="shared" si="40"/>
        <v/>
      </c>
    </row>
    <row r="1149" spans="3:35" ht="20" customHeight="1">
      <c r="C1149" s="83">
        <v>1137</v>
      </c>
      <c r="D1149" s="541"/>
      <c r="E1149" s="541"/>
      <c r="F1149" s="541"/>
      <c r="G1149" s="542"/>
      <c r="H1149" s="541"/>
      <c r="I1149" s="541"/>
      <c r="K1149" s="287">
        <v>1</v>
      </c>
      <c r="AG1149" s="430" t="str">
        <f>IF(AI1149=1,SUM(AI$13:AI1149),"")</f>
        <v/>
      </c>
      <c r="AH1149" s="431" t="str">
        <f t="shared" si="39"/>
        <v/>
      </c>
      <c r="AI1149" s="430" t="str">
        <f t="shared" si="40"/>
        <v/>
      </c>
    </row>
    <row r="1150" spans="3:35" ht="20" customHeight="1">
      <c r="C1150" s="83">
        <v>1138</v>
      </c>
      <c r="D1150" s="541"/>
      <c r="E1150" s="541"/>
      <c r="F1150" s="541"/>
      <c r="G1150" s="542"/>
      <c r="H1150" s="541"/>
      <c r="I1150" s="541"/>
      <c r="K1150" s="287">
        <v>1</v>
      </c>
      <c r="AG1150" s="430" t="str">
        <f>IF(AI1150=1,SUM(AI$13:AI1150),"")</f>
        <v/>
      </c>
      <c r="AH1150" s="431" t="str">
        <f t="shared" si="39"/>
        <v/>
      </c>
      <c r="AI1150" s="430" t="str">
        <f t="shared" si="40"/>
        <v/>
      </c>
    </row>
    <row r="1151" spans="3:35" ht="20" customHeight="1">
      <c r="C1151" s="83">
        <v>1139</v>
      </c>
      <c r="D1151" s="541"/>
      <c r="E1151" s="541"/>
      <c r="F1151" s="541"/>
      <c r="G1151" s="542"/>
      <c r="H1151" s="541"/>
      <c r="I1151" s="541"/>
      <c r="K1151" s="287">
        <v>1</v>
      </c>
      <c r="AG1151" s="430" t="str">
        <f>IF(AI1151=1,SUM(AI$13:AI1151),"")</f>
        <v/>
      </c>
      <c r="AH1151" s="431" t="str">
        <f t="shared" si="39"/>
        <v/>
      </c>
      <c r="AI1151" s="430" t="str">
        <f t="shared" si="40"/>
        <v/>
      </c>
    </row>
    <row r="1152" spans="3:35" ht="20" customHeight="1">
      <c r="C1152" s="83">
        <v>1140</v>
      </c>
      <c r="D1152" s="541"/>
      <c r="E1152" s="541"/>
      <c r="F1152" s="541"/>
      <c r="G1152" s="542"/>
      <c r="H1152" s="541"/>
      <c r="I1152" s="541"/>
      <c r="K1152" s="287">
        <v>1</v>
      </c>
      <c r="AG1152" s="430" t="str">
        <f>IF(AI1152=1,SUM(AI$13:AI1152),"")</f>
        <v/>
      </c>
      <c r="AH1152" s="431" t="str">
        <f t="shared" si="39"/>
        <v/>
      </c>
      <c r="AI1152" s="430" t="str">
        <f t="shared" si="40"/>
        <v/>
      </c>
    </row>
    <row r="1153" spans="3:35" ht="20" customHeight="1">
      <c r="C1153" s="83">
        <v>1141</v>
      </c>
      <c r="D1153" s="541"/>
      <c r="E1153" s="541"/>
      <c r="F1153" s="541"/>
      <c r="G1153" s="542"/>
      <c r="H1153" s="541"/>
      <c r="I1153" s="541"/>
      <c r="K1153" s="287">
        <v>1</v>
      </c>
      <c r="AG1153" s="430" t="str">
        <f>IF(AI1153=1,SUM(AI$13:AI1153),"")</f>
        <v/>
      </c>
      <c r="AH1153" s="431" t="str">
        <f t="shared" si="39"/>
        <v/>
      </c>
      <c r="AI1153" s="430" t="str">
        <f t="shared" si="40"/>
        <v/>
      </c>
    </row>
    <row r="1154" spans="3:35" ht="20" customHeight="1">
      <c r="C1154" s="83">
        <v>1142</v>
      </c>
      <c r="D1154" s="541"/>
      <c r="E1154" s="541"/>
      <c r="F1154" s="541"/>
      <c r="G1154" s="542"/>
      <c r="H1154" s="541"/>
      <c r="I1154" s="541"/>
      <c r="K1154" s="287">
        <v>1</v>
      </c>
      <c r="AG1154" s="430" t="str">
        <f>IF(AI1154=1,SUM(AI$13:AI1154),"")</f>
        <v/>
      </c>
      <c r="AH1154" s="431" t="str">
        <f t="shared" si="39"/>
        <v/>
      </c>
      <c r="AI1154" s="430" t="str">
        <f t="shared" si="40"/>
        <v/>
      </c>
    </row>
    <row r="1155" spans="3:35" ht="20" customHeight="1">
      <c r="C1155" s="83">
        <v>1143</v>
      </c>
      <c r="D1155" s="541"/>
      <c r="E1155" s="541"/>
      <c r="F1155" s="541"/>
      <c r="G1155" s="542"/>
      <c r="H1155" s="541"/>
      <c r="I1155" s="541"/>
      <c r="K1155" s="287">
        <v>1</v>
      </c>
      <c r="AG1155" s="430" t="str">
        <f>IF(AI1155=1,SUM(AI$13:AI1155),"")</f>
        <v/>
      </c>
      <c r="AH1155" s="431" t="str">
        <f t="shared" si="39"/>
        <v/>
      </c>
      <c r="AI1155" s="430" t="str">
        <f t="shared" si="40"/>
        <v/>
      </c>
    </row>
    <row r="1156" spans="3:35" ht="20" customHeight="1">
      <c r="C1156" s="83">
        <v>1144</v>
      </c>
      <c r="D1156" s="541"/>
      <c r="E1156" s="541"/>
      <c r="F1156" s="541"/>
      <c r="G1156" s="542"/>
      <c r="H1156" s="541"/>
      <c r="I1156" s="541"/>
      <c r="K1156" s="287">
        <v>1</v>
      </c>
      <c r="AG1156" s="430" t="str">
        <f>IF(AI1156=1,SUM(AI$13:AI1156),"")</f>
        <v/>
      </c>
      <c r="AH1156" s="431" t="str">
        <f t="shared" si="39"/>
        <v/>
      </c>
      <c r="AI1156" s="430" t="str">
        <f t="shared" si="40"/>
        <v/>
      </c>
    </row>
    <row r="1157" spans="3:35" ht="20" customHeight="1">
      <c r="C1157" s="83">
        <v>1145</v>
      </c>
      <c r="D1157" s="541"/>
      <c r="E1157" s="541"/>
      <c r="F1157" s="541"/>
      <c r="G1157" s="542"/>
      <c r="H1157" s="541"/>
      <c r="I1157" s="541"/>
      <c r="K1157" s="287">
        <v>1</v>
      </c>
      <c r="AG1157" s="430" t="str">
        <f>IF(AI1157=1,SUM(AI$13:AI1157),"")</f>
        <v/>
      </c>
      <c r="AH1157" s="431" t="str">
        <f t="shared" si="39"/>
        <v/>
      </c>
      <c r="AI1157" s="430" t="str">
        <f t="shared" si="40"/>
        <v/>
      </c>
    </row>
    <row r="1158" spans="3:35" ht="20" customHeight="1">
      <c r="C1158" s="83">
        <v>1146</v>
      </c>
      <c r="D1158" s="541"/>
      <c r="E1158" s="541"/>
      <c r="F1158" s="541"/>
      <c r="G1158" s="542"/>
      <c r="H1158" s="541"/>
      <c r="I1158" s="541"/>
      <c r="K1158" s="287">
        <v>1</v>
      </c>
      <c r="AG1158" s="430" t="str">
        <f>IF(AI1158=1,SUM(AI$13:AI1158),"")</f>
        <v/>
      </c>
      <c r="AH1158" s="431" t="str">
        <f t="shared" si="39"/>
        <v/>
      </c>
      <c r="AI1158" s="430" t="str">
        <f t="shared" si="40"/>
        <v/>
      </c>
    </row>
    <row r="1159" spans="3:35" ht="20" customHeight="1">
      <c r="C1159" s="83">
        <v>1147</v>
      </c>
      <c r="D1159" s="541"/>
      <c r="E1159" s="541"/>
      <c r="F1159" s="541"/>
      <c r="G1159" s="542"/>
      <c r="H1159" s="541"/>
      <c r="I1159" s="541"/>
      <c r="K1159" s="287">
        <v>1</v>
      </c>
      <c r="AG1159" s="430" t="str">
        <f>IF(AI1159=1,SUM(AI$13:AI1159),"")</f>
        <v/>
      </c>
      <c r="AH1159" s="431" t="str">
        <f t="shared" si="39"/>
        <v/>
      </c>
      <c r="AI1159" s="430" t="str">
        <f t="shared" si="40"/>
        <v/>
      </c>
    </row>
    <row r="1160" spans="3:35" ht="20" customHeight="1">
      <c r="C1160" s="83">
        <v>1148</v>
      </c>
      <c r="D1160" s="541"/>
      <c r="E1160" s="541"/>
      <c r="F1160" s="541"/>
      <c r="G1160" s="542"/>
      <c r="H1160" s="541"/>
      <c r="I1160" s="541"/>
      <c r="K1160" s="287">
        <v>1</v>
      </c>
      <c r="AG1160" s="430" t="str">
        <f>IF(AI1160=1,SUM(AI$13:AI1160),"")</f>
        <v/>
      </c>
      <c r="AH1160" s="431" t="str">
        <f t="shared" si="39"/>
        <v/>
      </c>
      <c r="AI1160" s="430" t="str">
        <f t="shared" si="40"/>
        <v/>
      </c>
    </row>
    <row r="1161" spans="3:35" ht="20" customHeight="1">
      <c r="C1161" s="83">
        <v>1149</v>
      </c>
      <c r="D1161" s="541"/>
      <c r="E1161" s="541"/>
      <c r="F1161" s="541"/>
      <c r="G1161" s="542"/>
      <c r="H1161" s="541"/>
      <c r="I1161" s="541"/>
      <c r="K1161" s="287">
        <v>1</v>
      </c>
      <c r="AG1161" s="430" t="str">
        <f>IF(AI1161=1,SUM(AI$13:AI1161),"")</f>
        <v/>
      </c>
      <c r="AH1161" s="431" t="str">
        <f t="shared" si="39"/>
        <v/>
      </c>
      <c r="AI1161" s="430" t="str">
        <f t="shared" si="40"/>
        <v/>
      </c>
    </row>
    <row r="1162" spans="3:35" ht="20" customHeight="1">
      <c r="C1162" s="83">
        <v>1150</v>
      </c>
      <c r="D1162" s="541"/>
      <c r="E1162" s="541"/>
      <c r="F1162" s="541"/>
      <c r="G1162" s="542"/>
      <c r="H1162" s="541"/>
      <c r="I1162" s="541"/>
      <c r="K1162" s="287">
        <v>1</v>
      </c>
      <c r="AG1162" s="430" t="str">
        <f>IF(AI1162=1,SUM(AI$13:AI1162),"")</f>
        <v/>
      </c>
      <c r="AH1162" s="431" t="str">
        <f t="shared" si="39"/>
        <v/>
      </c>
      <c r="AI1162" s="430" t="str">
        <f t="shared" si="40"/>
        <v/>
      </c>
    </row>
    <row r="1163" spans="3:35" ht="20" customHeight="1">
      <c r="C1163" s="83">
        <v>1151</v>
      </c>
      <c r="D1163" s="541"/>
      <c r="E1163" s="541"/>
      <c r="F1163" s="541"/>
      <c r="G1163" s="542"/>
      <c r="H1163" s="541"/>
      <c r="I1163" s="541"/>
      <c r="K1163" s="287">
        <v>1</v>
      </c>
      <c r="AG1163" s="430" t="str">
        <f>IF(AI1163=1,SUM(AI$13:AI1163),"")</f>
        <v/>
      </c>
      <c r="AH1163" s="431" t="str">
        <f t="shared" si="39"/>
        <v/>
      </c>
      <c r="AI1163" s="430" t="str">
        <f t="shared" si="40"/>
        <v/>
      </c>
    </row>
    <row r="1164" spans="3:35" ht="20" customHeight="1">
      <c r="C1164" s="83">
        <v>1152</v>
      </c>
      <c r="D1164" s="541"/>
      <c r="E1164" s="541"/>
      <c r="F1164" s="541"/>
      <c r="G1164" s="542"/>
      <c r="H1164" s="541"/>
      <c r="I1164" s="541"/>
      <c r="K1164" s="287">
        <v>1</v>
      </c>
      <c r="AG1164" s="430" t="str">
        <f>IF(AI1164=1,SUM(AI$13:AI1164),"")</f>
        <v/>
      </c>
      <c r="AH1164" s="431" t="str">
        <f t="shared" si="39"/>
        <v/>
      </c>
      <c r="AI1164" s="430" t="str">
        <f t="shared" si="40"/>
        <v/>
      </c>
    </row>
    <row r="1165" spans="3:35" ht="20" customHeight="1">
      <c r="C1165" s="83">
        <v>1153</v>
      </c>
      <c r="D1165" s="541"/>
      <c r="E1165" s="541"/>
      <c r="F1165" s="541"/>
      <c r="G1165" s="542"/>
      <c r="H1165" s="541"/>
      <c r="I1165" s="541"/>
      <c r="K1165" s="287">
        <v>1</v>
      </c>
      <c r="AG1165" s="430" t="str">
        <f>IF(AI1165=1,SUM(AI$13:AI1165),"")</f>
        <v/>
      </c>
      <c r="AH1165" s="431" t="str">
        <f t="shared" si="39"/>
        <v/>
      </c>
      <c r="AI1165" s="430" t="str">
        <f t="shared" si="40"/>
        <v/>
      </c>
    </row>
    <row r="1166" spans="3:35" ht="20" customHeight="1">
      <c r="C1166" s="83">
        <v>1154</v>
      </c>
      <c r="D1166" s="541"/>
      <c r="E1166" s="541"/>
      <c r="F1166" s="541"/>
      <c r="G1166" s="542"/>
      <c r="H1166" s="541"/>
      <c r="I1166" s="541"/>
      <c r="K1166" s="287">
        <v>1</v>
      </c>
      <c r="AG1166" s="430" t="str">
        <f>IF(AI1166=1,SUM(AI$13:AI1166),"")</f>
        <v/>
      </c>
      <c r="AH1166" s="431" t="str">
        <f t="shared" ref="AH1166:AH1229" si="41">IF(I1166="","",I1166&amp;"; ")</f>
        <v/>
      </c>
      <c r="AI1166" s="430" t="str">
        <f t="shared" ref="AI1166:AI1229" si="42">IF(AH1166="","",1)</f>
        <v/>
      </c>
    </row>
    <row r="1167" spans="3:35" ht="20" customHeight="1">
      <c r="C1167" s="83">
        <v>1155</v>
      </c>
      <c r="D1167" s="541"/>
      <c r="E1167" s="541"/>
      <c r="F1167" s="541"/>
      <c r="G1167" s="542"/>
      <c r="H1167" s="541"/>
      <c r="I1167" s="541"/>
      <c r="K1167" s="287">
        <v>1</v>
      </c>
      <c r="AG1167" s="430" t="str">
        <f>IF(AI1167=1,SUM(AI$13:AI1167),"")</f>
        <v/>
      </c>
      <c r="AH1167" s="431" t="str">
        <f t="shared" si="41"/>
        <v/>
      </c>
      <c r="AI1167" s="430" t="str">
        <f t="shared" si="42"/>
        <v/>
      </c>
    </row>
    <row r="1168" spans="3:35" ht="20" customHeight="1">
      <c r="C1168" s="83">
        <v>1156</v>
      </c>
      <c r="D1168" s="541"/>
      <c r="E1168" s="541"/>
      <c r="F1168" s="541"/>
      <c r="G1168" s="542"/>
      <c r="H1168" s="541"/>
      <c r="I1168" s="541"/>
      <c r="K1168" s="287">
        <v>1</v>
      </c>
      <c r="AG1168" s="430" t="str">
        <f>IF(AI1168=1,SUM(AI$13:AI1168),"")</f>
        <v/>
      </c>
      <c r="AH1168" s="431" t="str">
        <f t="shared" si="41"/>
        <v/>
      </c>
      <c r="AI1168" s="430" t="str">
        <f t="shared" si="42"/>
        <v/>
      </c>
    </row>
    <row r="1169" spans="3:35" ht="20" customHeight="1">
      <c r="C1169" s="83">
        <v>1157</v>
      </c>
      <c r="D1169" s="541"/>
      <c r="E1169" s="541"/>
      <c r="F1169" s="541"/>
      <c r="G1169" s="542"/>
      <c r="H1169" s="541"/>
      <c r="I1169" s="541"/>
      <c r="K1169" s="287">
        <v>1</v>
      </c>
      <c r="AG1169" s="430" t="str">
        <f>IF(AI1169=1,SUM(AI$13:AI1169),"")</f>
        <v/>
      </c>
      <c r="AH1169" s="431" t="str">
        <f t="shared" si="41"/>
        <v/>
      </c>
      <c r="AI1169" s="430" t="str">
        <f t="shared" si="42"/>
        <v/>
      </c>
    </row>
    <row r="1170" spans="3:35" ht="20" customHeight="1">
      <c r="C1170" s="83">
        <v>1158</v>
      </c>
      <c r="D1170" s="541"/>
      <c r="E1170" s="541"/>
      <c r="F1170" s="541"/>
      <c r="G1170" s="542"/>
      <c r="H1170" s="541"/>
      <c r="I1170" s="541"/>
      <c r="K1170" s="287">
        <v>1</v>
      </c>
      <c r="AG1170" s="430" t="str">
        <f>IF(AI1170=1,SUM(AI$13:AI1170),"")</f>
        <v/>
      </c>
      <c r="AH1170" s="431" t="str">
        <f t="shared" si="41"/>
        <v/>
      </c>
      <c r="AI1170" s="430" t="str">
        <f t="shared" si="42"/>
        <v/>
      </c>
    </row>
    <row r="1171" spans="3:35" ht="20" customHeight="1">
      <c r="C1171" s="83">
        <v>1159</v>
      </c>
      <c r="D1171" s="541"/>
      <c r="E1171" s="541"/>
      <c r="F1171" s="541"/>
      <c r="G1171" s="542"/>
      <c r="H1171" s="541"/>
      <c r="I1171" s="541"/>
      <c r="K1171" s="287">
        <v>1</v>
      </c>
      <c r="AG1171" s="430" t="str">
        <f>IF(AI1171=1,SUM(AI$13:AI1171),"")</f>
        <v/>
      </c>
      <c r="AH1171" s="431" t="str">
        <f t="shared" si="41"/>
        <v/>
      </c>
      <c r="AI1171" s="430" t="str">
        <f t="shared" si="42"/>
        <v/>
      </c>
    </row>
    <row r="1172" spans="3:35" ht="20" customHeight="1">
      <c r="C1172" s="83">
        <v>1160</v>
      </c>
      <c r="D1172" s="541"/>
      <c r="E1172" s="541"/>
      <c r="F1172" s="541"/>
      <c r="G1172" s="542"/>
      <c r="H1172" s="541"/>
      <c r="I1172" s="541"/>
      <c r="K1172" s="287">
        <v>1</v>
      </c>
      <c r="AG1172" s="430" t="str">
        <f>IF(AI1172=1,SUM(AI$13:AI1172),"")</f>
        <v/>
      </c>
      <c r="AH1172" s="431" t="str">
        <f t="shared" si="41"/>
        <v/>
      </c>
      <c r="AI1172" s="430" t="str">
        <f t="shared" si="42"/>
        <v/>
      </c>
    </row>
    <row r="1173" spans="3:35" ht="20" customHeight="1">
      <c r="C1173" s="83">
        <v>1161</v>
      </c>
      <c r="D1173" s="541"/>
      <c r="E1173" s="541"/>
      <c r="F1173" s="541"/>
      <c r="G1173" s="542"/>
      <c r="H1173" s="541"/>
      <c r="I1173" s="541"/>
      <c r="K1173" s="287">
        <v>1</v>
      </c>
      <c r="AG1173" s="430" t="str">
        <f>IF(AI1173=1,SUM(AI$13:AI1173),"")</f>
        <v/>
      </c>
      <c r="AH1173" s="431" t="str">
        <f t="shared" si="41"/>
        <v/>
      </c>
      <c r="AI1173" s="430" t="str">
        <f t="shared" si="42"/>
        <v/>
      </c>
    </row>
    <row r="1174" spans="3:35" ht="20" customHeight="1">
      <c r="C1174" s="83">
        <v>1162</v>
      </c>
      <c r="D1174" s="541"/>
      <c r="E1174" s="541"/>
      <c r="F1174" s="541"/>
      <c r="G1174" s="542"/>
      <c r="H1174" s="541"/>
      <c r="I1174" s="541"/>
      <c r="K1174" s="287">
        <v>1</v>
      </c>
      <c r="AG1174" s="430" t="str">
        <f>IF(AI1174=1,SUM(AI$13:AI1174),"")</f>
        <v/>
      </c>
      <c r="AH1174" s="431" t="str">
        <f t="shared" si="41"/>
        <v/>
      </c>
      <c r="AI1174" s="430" t="str">
        <f t="shared" si="42"/>
        <v/>
      </c>
    </row>
    <row r="1175" spans="3:35" ht="20" customHeight="1">
      <c r="C1175" s="83">
        <v>1163</v>
      </c>
      <c r="D1175" s="541"/>
      <c r="E1175" s="541"/>
      <c r="F1175" s="541"/>
      <c r="G1175" s="542"/>
      <c r="H1175" s="541"/>
      <c r="I1175" s="541"/>
      <c r="K1175" s="287">
        <v>1</v>
      </c>
      <c r="AG1175" s="430" t="str">
        <f>IF(AI1175=1,SUM(AI$13:AI1175),"")</f>
        <v/>
      </c>
      <c r="AH1175" s="431" t="str">
        <f t="shared" si="41"/>
        <v/>
      </c>
      <c r="AI1175" s="430" t="str">
        <f t="shared" si="42"/>
        <v/>
      </c>
    </row>
    <row r="1176" spans="3:35" ht="20" customHeight="1">
      <c r="C1176" s="83">
        <v>1164</v>
      </c>
      <c r="D1176" s="541"/>
      <c r="E1176" s="541"/>
      <c r="F1176" s="541"/>
      <c r="G1176" s="542"/>
      <c r="H1176" s="541"/>
      <c r="I1176" s="541"/>
      <c r="K1176" s="287">
        <v>1</v>
      </c>
      <c r="AG1176" s="430" t="str">
        <f>IF(AI1176=1,SUM(AI$13:AI1176),"")</f>
        <v/>
      </c>
      <c r="AH1176" s="431" t="str">
        <f t="shared" si="41"/>
        <v/>
      </c>
      <c r="AI1176" s="430" t="str">
        <f t="shared" si="42"/>
        <v/>
      </c>
    </row>
    <row r="1177" spans="3:35" ht="20" customHeight="1">
      <c r="C1177" s="83">
        <v>1165</v>
      </c>
      <c r="D1177" s="541"/>
      <c r="E1177" s="541"/>
      <c r="F1177" s="541"/>
      <c r="G1177" s="542"/>
      <c r="H1177" s="541"/>
      <c r="I1177" s="541"/>
      <c r="K1177" s="287">
        <v>1</v>
      </c>
      <c r="AG1177" s="430" t="str">
        <f>IF(AI1177=1,SUM(AI$13:AI1177),"")</f>
        <v/>
      </c>
      <c r="AH1177" s="431" t="str">
        <f t="shared" si="41"/>
        <v/>
      </c>
      <c r="AI1177" s="430" t="str">
        <f t="shared" si="42"/>
        <v/>
      </c>
    </row>
    <row r="1178" spans="3:35" ht="20" customHeight="1">
      <c r="C1178" s="83">
        <v>1166</v>
      </c>
      <c r="D1178" s="541"/>
      <c r="E1178" s="541"/>
      <c r="F1178" s="541"/>
      <c r="G1178" s="542"/>
      <c r="H1178" s="541"/>
      <c r="I1178" s="541"/>
      <c r="K1178" s="287">
        <v>1</v>
      </c>
      <c r="AG1178" s="430" t="str">
        <f>IF(AI1178=1,SUM(AI$13:AI1178),"")</f>
        <v/>
      </c>
      <c r="AH1178" s="431" t="str">
        <f t="shared" si="41"/>
        <v/>
      </c>
      <c r="AI1178" s="430" t="str">
        <f t="shared" si="42"/>
        <v/>
      </c>
    </row>
    <row r="1179" spans="3:35" ht="20" customHeight="1">
      <c r="C1179" s="83">
        <v>1167</v>
      </c>
      <c r="D1179" s="541"/>
      <c r="E1179" s="541"/>
      <c r="F1179" s="541"/>
      <c r="G1179" s="542"/>
      <c r="H1179" s="541"/>
      <c r="I1179" s="541"/>
      <c r="K1179" s="287">
        <v>1</v>
      </c>
      <c r="AG1179" s="430" t="str">
        <f>IF(AI1179=1,SUM(AI$13:AI1179),"")</f>
        <v/>
      </c>
      <c r="AH1179" s="431" t="str">
        <f t="shared" si="41"/>
        <v/>
      </c>
      <c r="AI1179" s="430" t="str">
        <f t="shared" si="42"/>
        <v/>
      </c>
    </row>
    <row r="1180" spans="3:35" ht="20" customHeight="1">
      <c r="C1180" s="83">
        <v>1168</v>
      </c>
      <c r="D1180" s="541"/>
      <c r="E1180" s="541"/>
      <c r="F1180" s="541"/>
      <c r="G1180" s="542"/>
      <c r="H1180" s="541"/>
      <c r="I1180" s="541"/>
      <c r="K1180" s="287">
        <v>1</v>
      </c>
      <c r="AG1180" s="430" t="str">
        <f>IF(AI1180=1,SUM(AI$13:AI1180),"")</f>
        <v/>
      </c>
      <c r="AH1180" s="431" t="str">
        <f t="shared" si="41"/>
        <v/>
      </c>
      <c r="AI1180" s="430" t="str">
        <f t="shared" si="42"/>
        <v/>
      </c>
    </row>
    <row r="1181" spans="3:35" ht="20" customHeight="1">
      <c r="C1181" s="83">
        <v>1169</v>
      </c>
      <c r="D1181" s="541"/>
      <c r="E1181" s="541"/>
      <c r="F1181" s="541"/>
      <c r="G1181" s="542"/>
      <c r="H1181" s="541"/>
      <c r="I1181" s="541"/>
      <c r="K1181" s="287">
        <v>1</v>
      </c>
      <c r="AG1181" s="430" t="str">
        <f>IF(AI1181=1,SUM(AI$13:AI1181),"")</f>
        <v/>
      </c>
      <c r="AH1181" s="431" t="str">
        <f t="shared" si="41"/>
        <v/>
      </c>
      <c r="AI1181" s="430" t="str">
        <f t="shared" si="42"/>
        <v/>
      </c>
    </row>
    <row r="1182" spans="3:35" ht="20" customHeight="1">
      <c r="C1182" s="83">
        <v>1170</v>
      </c>
      <c r="D1182" s="541"/>
      <c r="E1182" s="541"/>
      <c r="F1182" s="541"/>
      <c r="G1182" s="542"/>
      <c r="H1182" s="541"/>
      <c r="I1182" s="541"/>
      <c r="K1182" s="287">
        <v>1</v>
      </c>
      <c r="AG1182" s="430" t="str">
        <f>IF(AI1182=1,SUM(AI$13:AI1182),"")</f>
        <v/>
      </c>
      <c r="AH1182" s="431" t="str">
        <f t="shared" si="41"/>
        <v/>
      </c>
      <c r="AI1182" s="430" t="str">
        <f t="shared" si="42"/>
        <v/>
      </c>
    </row>
    <row r="1183" spans="3:35" ht="20" customHeight="1">
      <c r="C1183" s="83">
        <v>1171</v>
      </c>
      <c r="D1183" s="541"/>
      <c r="E1183" s="541"/>
      <c r="F1183" s="541"/>
      <c r="G1183" s="542"/>
      <c r="H1183" s="541"/>
      <c r="I1183" s="541"/>
      <c r="K1183" s="287">
        <v>1</v>
      </c>
      <c r="AG1183" s="430" t="str">
        <f>IF(AI1183=1,SUM(AI$13:AI1183),"")</f>
        <v/>
      </c>
      <c r="AH1183" s="431" t="str">
        <f t="shared" si="41"/>
        <v/>
      </c>
      <c r="AI1183" s="430" t="str">
        <f t="shared" si="42"/>
        <v/>
      </c>
    </row>
    <row r="1184" spans="3:35" ht="20" customHeight="1">
      <c r="C1184" s="83">
        <v>1172</v>
      </c>
      <c r="D1184" s="541"/>
      <c r="E1184" s="541"/>
      <c r="F1184" s="541"/>
      <c r="G1184" s="542"/>
      <c r="H1184" s="541"/>
      <c r="I1184" s="541"/>
      <c r="K1184" s="287">
        <v>1</v>
      </c>
      <c r="AG1184" s="430" t="str">
        <f>IF(AI1184=1,SUM(AI$13:AI1184),"")</f>
        <v/>
      </c>
      <c r="AH1184" s="431" t="str">
        <f t="shared" si="41"/>
        <v/>
      </c>
      <c r="AI1184" s="430" t="str">
        <f t="shared" si="42"/>
        <v/>
      </c>
    </row>
    <row r="1185" spans="3:35" ht="20" customHeight="1">
      <c r="C1185" s="83">
        <v>1173</v>
      </c>
      <c r="D1185" s="541"/>
      <c r="E1185" s="541"/>
      <c r="F1185" s="541"/>
      <c r="G1185" s="542"/>
      <c r="H1185" s="541"/>
      <c r="I1185" s="541"/>
      <c r="K1185" s="287">
        <v>1</v>
      </c>
      <c r="AG1185" s="430" t="str">
        <f>IF(AI1185=1,SUM(AI$13:AI1185),"")</f>
        <v/>
      </c>
      <c r="AH1185" s="431" t="str">
        <f t="shared" si="41"/>
        <v/>
      </c>
      <c r="AI1185" s="430" t="str">
        <f t="shared" si="42"/>
        <v/>
      </c>
    </row>
    <row r="1186" spans="3:35" ht="20" customHeight="1">
      <c r="C1186" s="83">
        <v>1174</v>
      </c>
      <c r="D1186" s="541"/>
      <c r="E1186" s="541"/>
      <c r="F1186" s="541"/>
      <c r="G1186" s="542"/>
      <c r="H1186" s="541"/>
      <c r="I1186" s="541"/>
      <c r="K1186" s="287">
        <v>1</v>
      </c>
      <c r="AG1186" s="430" t="str">
        <f>IF(AI1186=1,SUM(AI$13:AI1186),"")</f>
        <v/>
      </c>
      <c r="AH1186" s="431" t="str">
        <f t="shared" si="41"/>
        <v/>
      </c>
      <c r="AI1186" s="430" t="str">
        <f t="shared" si="42"/>
        <v/>
      </c>
    </row>
    <row r="1187" spans="3:35" ht="20" customHeight="1">
      <c r="C1187" s="83">
        <v>1175</v>
      </c>
      <c r="D1187" s="541"/>
      <c r="E1187" s="541"/>
      <c r="F1187" s="541"/>
      <c r="G1187" s="542"/>
      <c r="H1187" s="541"/>
      <c r="I1187" s="541"/>
      <c r="K1187" s="287">
        <v>1</v>
      </c>
      <c r="AG1187" s="430" t="str">
        <f>IF(AI1187=1,SUM(AI$13:AI1187),"")</f>
        <v/>
      </c>
      <c r="AH1187" s="431" t="str">
        <f t="shared" si="41"/>
        <v/>
      </c>
      <c r="AI1187" s="430" t="str">
        <f t="shared" si="42"/>
        <v/>
      </c>
    </row>
    <row r="1188" spans="3:35" ht="20" customHeight="1">
      <c r="C1188" s="83">
        <v>1176</v>
      </c>
      <c r="D1188" s="541"/>
      <c r="E1188" s="541"/>
      <c r="F1188" s="541"/>
      <c r="G1188" s="542"/>
      <c r="H1188" s="541"/>
      <c r="I1188" s="541"/>
      <c r="K1188" s="287">
        <v>1</v>
      </c>
      <c r="AG1188" s="430" t="str">
        <f>IF(AI1188=1,SUM(AI$13:AI1188),"")</f>
        <v/>
      </c>
      <c r="AH1188" s="431" t="str">
        <f t="shared" si="41"/>
        <v/>
      </c>
      <c r="AI1188" s="430" t="str">
        <f t="shared" si="42"/>
        <v/>
      </c>
    </row>
    <row r="1189" spans="3:35" ht="20" customHeight="1">
      <c r="C1189" s="83">
        <v>1177</v>
      </c>
      <c r="D1189" s="541"/>
      <c r="E1189" s="541"/>
      <c r="F1189" s="541"/>
      <c r="G1189" s="542"/>
      <c r="H1189" s="541"/>
      <c r="I1189" s="541"/>
      <c r="K1189" s="287">
        <v>1</v>
      </c>
      <c r="AG1189" s="430" t="str">
        <f>IF(AI1189=1,SUM(AI$13:AI1189),"")</f>
        <v/>
      </c>
      <c r="AH1189" s="431" t="str">
        <f t="shared" si="41"/>
        <v/>
      </c>
      <c r="AI1189" s="430" t="str">
        <f t="shared" si="42"/>
        <v/>
      </c>
    </row>
    <row r="1190" spans="3:35" ht="20" customHeight="1">
      <c r="C1190" s="83">
        <v>1178</v>
      </c>
      <c r="D1190" s="541"/>
      <c r="E1190" s="541"/>
      <c r="F1190" s="541"/>
      <c r="G1190" s="542"/>
      <c r="H1190" s="541"/>
      <c r="I1190" s="541"/>
      <c r="K1190" s="287">
        <v>1</v>
      </c>
      <c r="AG1190" s="430" t="str">
        <f>IF(AI1190=1,SUM(AI$13:AI1190),"")</f>
        <v/>
      </c>
      <c r="AH1190" s="431" t="str">
        <f t="shared" si="41"/>
        <v/>
      </c>
      <c r="AI1190" s="430" t="str">
        <f t="shared" si="42"/>
        <v/>
      </c>
    </row>
    <row r="1191" spans="3:35" ht="20" customHeight="1">
      <c r="C1191" s="83">
        <v>1179</v>
      </c>
      <c r="D1191" s="541"/>
      <c r="E1191" s="541"/>
      <c r="F1191" s="541"/>
      <c r="G1191" s="542"/>
      <c r="H1191" s="541"/>
      <c r="I1191" s="541"/>
      <c r="K1191" s="287">
        <v>1</v>
      </c>
      <c r="AG1191" s="430" t="str">
        <f>IF(AI1191=1,SUM(AI$13:AI1191),"")</f>
        <v/>
      </c>
      <c r="AH1191" s="431" t="str">
        <f t="shared" si="41"/>
        <v/>
      </c>
      <c r="AI1191" s="430" t="str">
        <f t="shared" si="42"/>
        <v/>
      </c>
    </row>
    <row r="1192" spans="3:35" ht="20" customHeight="1">
      <c r="C1192" s="83">
        <v>1180</v>
      </c>
      <c r="D1192" s="541"/>
      <c r="E1192" s="541"/>
      <c r="F1192" s="541"/>
      <c r="G1192" s="542"/>
      <c r="H1192" s="541"/>
      <c r="I1192" s="541"/>
      <c r="K1192" s="287">
        <v>1</v>
      </c>
      <c r="AG1192" s="430" t="str">
        <f>IF(AI1192=1,SUM(AI$13:AI1192),"")</f>
        <v/>
      </c>
      <c r="AH1192" s="431" t="str">
        <f t="shared" si="41"/>
        <v/>
      </c>
      <c r="AI1192" s="430" t="str">
        <f t="shared" si="42"/>
        <v/>
      </c>
    </row>
    <row r="1193" spans="3:35" ht="20" customHeight="1">
      <c r="C1193" s="83">
        <v>1181</v>
      </c>
      <c r="D1193" s="541"/>
      <c r="E1193" s="541"/>
      <c r="F1193" s="541"/>
      <c r="G1193" s="542"/>
      <c r="H1193" s="541"/>
      <c r="I1193" s="541"/>
      <c r="K1193" s="287">
        <v>1</v>
      </c>
      <c r="AG1193" s="430" t="str">
        <f>IF(AI1193=1,SUM(AI$13:AI1193),"")</f>
        <v/>
      </c>
      <c r="AH1193" s="431" t="str">
        <f t="shared" si="41"/>
        <v/>
      </c>
      <c r="AI1193" s="430" t="str">
        <f t="shared" si="42"/>
        <v/>
      </c>
    </row>
    <row r="1194" spans="3:35" ht="20" customHeight="1">
      <c r="C1194" s="83">
        <v>1182</v>
      </c>
      <c r="D1194" s="541"/>
      <c r="E1194" s="541"/>
      <c r="F1194" s="541"/>
      <c r="G1194" s="542"/>
      <c r="H1194" s="541"/>
      <c r="I1194" s="541"/>
      <c r="K1194" s="287">
        <v>1</v>
      </c>
      <c r="AG1194" s="430" t="str">
        <f>IF(AI1194=1,SUM(AI$13:AI1194),"")</f>
        <v/>
      </c>
      <c r="AH1194" s="431" t="str">
        <f t="shared" si="41"/>
        <v/>
      </c>
      <c r="AI1194" s="430" t="str">
        <f t="shared" si="42"/>
        <v/>
      </c>
    </row>
    <row r="1195" spans="3:35" ht="20" customHeight="1">
      <c r="C1195" s="83">
        <v>1183</v>
      </c>
      <c r="D1195" s="541"/>
      <c r="E1195" s="541"/>
      <c r="F1195" s="541"/>
      <c r="G1195" s="542"/>
      <c r="H1195" s="541"/>
      <c r="I1195" s="541"/>
      <c r="K1195" s="287">
        <v>1</v>
      </c>
      <c r="AG1195" s="430" t="str">
        <f>IF(AI1195=1,SUM(AI$13:AI1195),"")</f>
        <v/>
      </c>
      <c r="AH1195" s="431" t="str">
        <f t="shared" si="41"/>
        <v/>
      </c>
      <c r="AI1195" s="430" t="str">
        <f t="shared" si="42"/>
        <v/>
      </c>
    </row>
    <row r="1196" spans="3:35" ht="20" customHeight="1">
      <c r="C1196" s="83">
        <v>1184</v>
      </c>
      <c r="D1196" s="541"/>
      <c r="E1196" s="541"/>
      <c r="F1196" s="541"/>
      <c r="G1196" s="542"/>
      <c r="H1196" s="541"/>
      <c r="I1196" s="541"/>
      <c r="K1196" s="287">
        <v>1</v>
      </c>
      <c r="AG1196" s="430" t="str">
        <f>IF(AI1196=1,SUM(AI$13:AI1196),"")</f>
        <v/>
      </c>
      <c r="AH1196" s="431" t="str">
        <f t="shared" si="41"/>
        <v/>
      </c>
      <c r="AI1196" s="430" t="str">
        <f t="shared" si="42"/>
        <v/>
      </c>
    </row>
    <row r="1197" spans="3:35" ht="20" customHeight="1">
      <c r="C1197" s="83">
        <v>1185</v>
      </c>
      <c r="D1197" s="541"/>
      <c r="E1197" s="541"/>
      <c r="F1197" s="541"/>
      <c r="G1197" s="542"/>
      <c r="H1197" s="541"/>
      <c r="I1197" s="541"/>
      <c r="K1197" s="287">
        <v>1</v>
      </c>
      <c r="AG1197" s="430" t="str">
        <f>IF(AI1197=1,SUM(AI$13:AI1197),"")</f>
        <v/>
      </c>
      <c r="AH1197" s="431" t="str">
        <f t="shared" si="41"/>
        <v/>
      </c>
      <c r="AI1197" s="430" t="str">
        <f t="shared" si="42"/>
        <v/>
      </c>
    </row>
    <row r="1198" spans="3:35" ht="20" customHeight="1">
      <c r="C1198" s="83">
        <v>1186</v>
      </c>
      <c r="D1198" s="541"/>
      <c r="E1198" s="541"/>
      <c r="F1198" s="541"/>
      <c r="G1198" s="542"/>
      <c r="H1198" s="541"/>
      <c r="I1198" s="541"/>
      <c r="K1198" s="287">
        <v>1</v>
      </c>
      <c r="AG1198" s="430" t="str">
        <f>IF(AI1198=1,SUM(AI$13:AI1198),"")</f>
        <v/>
      </c>
      <c r="AH1198" s="431" t="str">
        <f t="shared" si="41"/>
        <v/>
      </c>
      <c r="AI1198" s="430" t="str">
        <f t="shared" si="42"/>
        <v/>
      </c>
    </row>
    <row r="1199" spans="3:35" ht="20" customHeight="1">
      <c r="C1199" s="83">
        <v>1187</v>
      </c>
      <c r="D1199" s="541"/>
      <c r="E1199" s="541"/>
      <c r="F1199" s="541"/>
      <c r="G1199" s="542"/>
      <c r="H1199" s="541"/>
      <c r="I1199" s="541"/>
      <c r="K1199" s="287">
        <v>1</v>
      </c>
      <c r="AG1199" s="430" t="str">
        <f>IF(AI1199=1,SUM(AI$13:AI1199),"")</f>
        <v/>
      </c>
      <c r="AH1199" s="431" t="str">
        <f t="shared" si="41"/>
        <v/>
      </c>
      <c r="AI1199" s="430" t="str">
        <f t="shared" si="42"/>
        <v/>
      </c>
    </row>
    <row r="1200" spans="3:35" ht="20" customHeight="1">
      <c r="C1200" s="83">
        <v>1188</v>
      </c>
      <c r="D1200" s="541"/>
      <c r="E1200" s="541"/>
      <c r="F1200" s="541"/>
      <c r="G1200" s="542"/>
      <c r="H1200" s="541"/>
      <c r="I1200" s="541"/>
      <c r="K1200" s="287">
        <v>1</v>
      </c>
      <c r="AG1200" s="430" t="str">
        <f>IF(AI1200=1,SUM(AI$13:AI1200),"")</f>
        <v/>
      </c>
      <c r="AH1200" s="431" t="str">
        <f t="shared" si="41"/>
        <v/>
      </c>
      <c r="AI1200" s="430" t="str">
        <f t="shared" si="42"/>
        <v/>
      </c>
    </row>
    <row r="1201" spans="3:35" ht="20" customHeight="1">
      <c r="C1201" s="83">
        <v>1189</v>
      </c>
      <c r="D1201" s="541"/>
      <c r="E1201" s="541"/>
      <c r="F1201" s="541"/>
      <c r="G1201" s="542"/>
      <c r="H1201" s="541"/>
      <c r="I1201" s="541"/>
      <c r="K1201" s="287">
        <v>1</v>
      </c>
      <c r="AG1201" s="430" t="str">
        <f>IF(AI1201=1,SUM(AI$13:AI1201),"")</f>
        <v/>
      </c>
      <c r="AH1201" s="431" t="str">
        <f t="shared" si="41"/>
        <v/>
      </c>
      <c r="AI1201" s="430" t="str">
        <f t="shared" si="42"/>
        <v/>
      </c>
    </row>
    <row r="1202" spans="3:35" ht="20" customHeight="1">
      <c r="C1202" s="83">
        <v>1190</v>
      </c>
      <c r="D1202" s="541"/>
      <c r="E1202" s="541"/>
      <c r="F1202" s="541"/>
      <c r="G1202" s="542"/>
      <c r="H1202" s="541"/>
      <c r="I1202" s="541"/>
      <c r="K1202" s="287">
        <v>1</v>
      </c>
      <c r="AG1202" s="430" t="str">
        <f>IF(AI1202=1,SUM(AI$13:AI1202),"")</f>
        <v/>
      </c>
      <c r="AH1202" s="431" t="str">
        <f t="shared" si="41"/>
        <v/>
      </c>
      <c r="AI1202" s="430" t="str">
        <f t="shared" si="42"/>
        <v/>
      </c>
    </row>
    <row r="1203" spans="3:35" ht="20" customHeight="1">
      <c r="C1203" s="83">
        <v>1191</v>
      </c>
      <c r="D1203" s="541"/>
      <c r="E1203" s="541"/>
      <c r="F1203" s="541"/>
      <c r="G1203" s="542"/>
      <c r="H1203" s="541"/>
      <c r="I1203" s="541"/>
      <c r="K1203" s="287">
        <v>1</v>
      </c>
      <c r="AG1203" s="430" t="str">
        <f>IF(AI1203=1,SUM(AI$13:AI1203),"")</f>
        <v/>
      </c>
      <c r="AH1203" s="431" t="str">
        <f t="shared" si="41"/>
        <v/>
      </c>
      <c r="AI1203" s="430" t="str">
        <f t="shared" si="42"/>
        <v/>
      </c>
    </row>
    <row r="1204" spans="3:35" ht="20" customHeight="1">
      <c r="C1204" s="83">
        <v>1192</v>
      </c>
      <c r="D1204" s="541"/>
      <c r="E1204" s="541"/>
      <c r="F1204" s="541"/>
      <c r="G1204" s="542"/>
      <c r="H1204" s="541"/>
      <c r="I1204" s="541"/>
      <c r="K1204" s="287">
        <v>1</v>
      </c>
      <c r="AG1204" s="430" t="str">
        <f>IF(AI1204=1,SUM(AI$13:AI1204),"")</f>
        <v/>
      </c>
      <c r="AH1204" s="431" t="str">
        <f t="shared" si="41"/>
        <v/>
      </c>
      <c r="AI1204" s="430" t="str">
        <f t="shared" si="42"/>
        <v/>
      </c>
    </row>
    <row r="1205" spans="3:35" ht="20" customHeight="1">
      <c r="C1205" s="83">
        <v>1193</v>
      </c>
      <c r="D1205" s="541"/>
      <c r="E1205" s="541"/>
      <c r="F1205" s="541"/>
      <c r="G1205" s="542"/>
      <c r="H1205" s="541"/>
      <c r="I1205" s="541"/>
      <c r="K1205" s="287">
        <v>1</v>
      </c>
      <c r="AG1205" s="430" t="str">
        <f>IF(AI1205=1,SUM(AI$13:AI1205),"")</f>
        <v/>
      </c>
      <c r="AH1205" s="431" t="str">
        <f t="shared" si="41"/>
        <v/>
      </c>
      <c r="AI1205" s="430" t="str">
        <f t="shared" si="42"/>
        <v/>
      </c>
    </row>
    <row r="1206" spans="3:35" ht="20" customHeight="1">
      <c r="C1206" s="83">
        <v>1194</v>
      </c>
      <c r="D1206" s="541"/>
      <c r="E1206" s="541"/>
      <c r="F1206" s="541"/>
      <c r="G1206" s="542"/>
      <c r="H1206" s="541"/>
      <c r="I1206" s="541"/>
      <c r="K1206" s="287">
        <v>1</v>
      </c>
      <c r="AG1206" s="430" t="str">
        <f>IF(AI1206=1,SUM(AI$13:AI1206),"")</f>
        <v/>
      </c>
      <c r="AH1206" s="431" t="str">
        <f t="shared" si="41"/>
        <v/>
      </c>
      <c r="AI1206" s="430" t="str">
        <f t="shared" si="42"/>
        <v/>
      </c>
    </row>
    <row r="1207" spans="3:35" ht="20" customHeight="1">
      <c r="C1207" s="83">
        <v>1195</v>
      </c>
      <c r="D1207" s="541"/>
      <c r="E1207" s="541"/>
      <c r="F1207" s="541"/>
      <c r="G1207" s="542"/>
      <c r="H1207" s="541"/>
      <c r="I1207" s="541"/>
      <c r="K1207" s="287">
        <v>1</v>
      </c>
      <c r="AG1207" s="430" t="str">
        <f>IF(AI1207=1,SUM(AI$13:AI1207),"")</f>
        <v/>
      </c>
      <c r="AH1207" s="431" t="str">
        <f t="shared" si="41"/>
        <v/>
      </c>
      <c r="AI1207" s="430" t="str">
        <f t="shared" si="42"/>
        <v/>
      </c>
    </row>
    <row r="1208" spans="3:35" ht="20" customHeight="1">
      <c r="C1208" s="83">
        <v>1196</v>
      </c>
      <c r="D1208" s="541"/>
      <c r="E1208" s="541"/>
      <c r="F1208" s="541"/>
      <c r="G1208" s="542"/>
      <c r="H1208" s="541"/>
      <c r="I1208" s="541"/>
      <c r="K1208" s="287">
        <v>1</v>
      </c>
      <c r="AG1208" s="430" t="str">
        <f>IF(AI1208=1,SUM(AI$13:AI1208),"")</f>
        <v/>
      </c>
      <c r="AH1208" s="431" t="str">
        <f t="shared" si="41"/>
        <v/>
      </c>
      <c r="AI1208" s="430" t="str">
        <f t="shared" si="42"/>
        <v/>
      </c>
    </row>
    <row r="1209" spans="3:35" ht="20" customHeight="1">
      <c r="C1209" s="83">
        <v>1197</v>
      </c>
      <c r="D1209" s="541"/>
      <c r="E1209" s="541"/>
      <c r="F1209" s="541"/>
      <c r="G1209" s="542"/>
      <c r="H1209" s="541"/>
      <c r="I1209" s="541"/>
      <c r="K1209" s="287">
        <v>1</v>
      </c>
      <c r="AG1209" s="430" t="str">
        <f>IF(AI1209=1,SUM(AI$13:AI1209),"")</f>
        <v/>
      </c>
      <c r="AH1209" s="431" t="str">
        <f t="shared" si="41"/>
        <v/>
      </c>
      <c r="AI1209" s="430" t="str">
        <f t="shared" si="42"/>
        <v/>
      </c>
    </row>
    <row r="1210" spans="3:35" ht="20" customHeight="1">
      <c r="C1210" s="83">
        <v>1198</v>
      </c>
      <c r="D1210" s="541"/>
      <c r="E1210" s="541"/>
      <c r="F1210" s="541"/>
      <c r="G1210" s="542"/>
      <c r="H1210" s="541"/>
      <c r="I1210" s="541"/>
      <c r="K1210" s="287">
        <v>1</v>
      </c>
      <c r="AG1210" s="430" t="str">
        <f>IF(AI1210=1,SUM(AI$13:AI1210),"")</f>
        <v/>
      </c>
      <c r="AH1210" s="431" t="str">
        <f t="shared" si="41"/>
        <v/>
      </c>
      <c r="AI1210" s="430" t="str">
        <f t="shared" si="42"/>
        <v/>
      </c>
    </row>
    <row r="1211" spans="3:35" ht="20" customHeight="1">
      <c r="C1211" s="83">
        <v>1199</v>
      </c>
      <c r="D1211" s="541"/>
      <c r="E1211" s="541"/>
      <c r="F1211" s="541"/>
      <c r="G1211" s="542"/>
      <c r="H1211" s="541"/>
      <c r="I1211" s="541"/>
      <c r="K1211" s="287">
        <v>1</v>
      </c>
      <c r="AG1211" s="430" t="str">
        <f>IF(AI1211=1,SUM(AI$13:AI1211),"")</f>
        <v/>
      </c>
      <c r="AH1211" s="431" t="str">
        <f t="shared" si="41"/>
        <v/>
      </c>
      <c r="AI1211" s="430" t="str">
        <f t="shared" si="42"/>
        <v/>
      </c>
    </row>
    <row r="1212" spans="3:35" ht="20" customHeight="1">
      <c r="C1212" s="83">
        <v>1200</v>
      </c>
      <c r="D1212" s="541"/>
      <c r="E1212" s="541"/>
      <c r="F1212" s="541"/>
      <c r="G1212" s="542"/>
      <c r="H1212" s="541"/>
      <c r="I1212" s="541"/>
      <c r="K1212" s="287">
        <v>1</v>
      </c>
      <c r="AG1212" s="430" t="str">
        <f>IF(AI1212=1,SUM(AI$13:AI1212),"")</f>
        <v/>
      </c>
      <c r="AH1212" s="431" t="str">
        <f t="shared" si="41"/>
        <v/>
      </c>
      <c r="AI1212" s="430" t="str">
        <f t="shared" si="42"/>
        <v/>
      </c>
    </row>
    <row r="1213" spans="3:35" ht="20" customHeight="1">
      <c r="C1213" s="83">
        <v>1201</v>
      </c>
      <c r="D1213" s="541"/>
      <c r="E1213" s="541"/>
      <c r="F1213" s="541"/>
      <c r="G1213" s="542"/>
      <c r="H1213" s="541"/>
      <c r="I1213" s="541"/>
      <c r="K1213" s="287">
        <v>1</v>
      </c>
      <c r="AG1213" s="430" t="str">
        <f>IF(AI1213=1,SUM(AI$13:AI1213),"")</f>
        <v/>
      </c>
      <c r="AH1213" s="431" t="str">
        <f t="shared" si="41"/>
        <v/>
      </c>
      <c r="AI1213" s="430" t="str">
        <f t="shared" si="42"/>
        <v/>
      </c>
    </row>
    <row r="1214" spans="3:35" ht="20" customHeight="1">
      <c r="C1214" s="83">
        <v>1202</v>
      </c>
      <c r="D1214" s="541"/>
      <c r="E1214" s="541"/>
      <c r="F1214" s="541"/>
      <c r="G1214" s="542"/>
      <c r="H1214" s="541"/>
      <c r="I1214" s="541"/>
      <c r="K1214" s="287">
        <v>1</v>
      </c>
      <c r="AG1214" s="430" t="str">
        <f>IF(AI1214=1,SUM(AI$13:AI1214),"")</f>
        <v/>
      </c>
      <c r="AH1214" s="431" t="str">
        <f t="shared" si="41"/>
        <v/>
      </c>
      <c r="AI1214" s="430" t="str">
        <f t="shared" si="42"/>
        <v/>
      </c>
    </row>
    <row r="1215" spans="3:35" ht="20" customHeight="1">
      <c r="C1215" s="83">
        <v>1203</v>
      </c>
      <c r="D1215" s="541"/>
      <c r="E1215" s="541"/>
      <c r="F1215" s="541"/>
      <c r="G1215" s="542"/>
      <c r="H1215" s="541"/>
      <c r="I1215" s="541"/>
      <c r="K1215" s="287">
        <v>1</v>
      </c>
      <c r="AG1215" s="430" t="str">
        <f>IF(AI1215=1,SUM(AI$13:AI1215),"")</f>
        <v/>
      </c>
      <c r="AH1215" s="431" t="str">
        <f t="shared" si="41"/>
        <v/>
      </c>
      <c r="AI1215" s="430" t="str">
        <f t="shared" si="42"/>
        <v/>
      </c>
    </row>
    <row r="1216" spans="3:35" ht="20" customHeight="1">
      <c r="C1216" s="83">
        <v>1204</v>
      </c>
      <c r="D1216" s="541"/>
      <c r="E1216" s="541"/>
      <c r="F1216" s="541"/>
      <c r="G1216" s="542"/>
      <c r="H1216" s="541"/>
      <c r="I1216" s="541"/>
      <c r="K1216" s="287">
        <v>1</v>
      </c>
      <c r="AG1216" s="430" t="str">
        <f>IF(AI1216=1,SUM(AI$13:AI1216),"")</f>
        <v/>
      </c>
      <c r="AH1216" s="431" t="str">
        <f t="shared" si="41"/>
        <v/>
      </c>
      <c r="AI1216" s="430" t="str">
        <f t="shared" si="42"/>
        <v/>
      </c>
    </row>
    <row r="1217" spans="3:35" ht="20" customHeight="1">
      <c r="C1217" s="83">
        <v>1205</v>
      </c>
      <c r="D1217" s="541"/>
      <c r="E1217" s="541"/>
      <c r="F1217" s="541"/>
      <c r="G1217" s="542"/>
      <c r="H1217" s="541"/>
      <c r="I1217" s="541"/>
      <c r="K1217" s="287">
        <v>1</v>
      </c>
      <c r="AG1217" s="430" t="str">
        <f>IF(AI1217=1,SUM(AI$13:AI1217),"")</f>
        <v/>
      </c>
      <c r="AH1217" s="431" t="str">
        <f t="shared" si="41"/>
        <v/>
      </c>
      <c r="AI1217" s="430" t="str">
        <f t="shared" si="42"/>
        <v/>
      </c>
    </row>
    <row r="1218" spans="3:35" ht="20" customHeight="1">
      <c r="C1218" s="83">
        <v>1206</v>
      </c>
      <c r="D1218" s="541"/>
      <c r="E1218" s="541"/>
      <c r="F1218" s="541"/>
      <c r="G1218" s="542"/>
      <c r="H1218" s="541"/>
      <c r="I1218" s="541"/>
      <c r="K1218" s="287">
        <v>1</v>
      </c>
      <c r="AG1218" s="430" t="str">
        <f>IF(AI1218=1,SUM(AI$13:AI1218),"")</f>
        <v/>
      </c>
      <c r="AH1218" s="431" t="str">
        <f t="shared" si="41"/>
        <v/>
      </c>
      <c r="AI1218" s="430" t="str">
        <f t="shared" si="42"/>
        <v/>
      </c>
    </row>
    <row r="1219" spans="3:35" ht="20" customHeight="1">
      <c r="C1219" s="83">
        <v>1207</v>
      </c>
      <c r="D1219" s="541"/>
      <c r="E1219" s="541"/>
      <c r="F1219" s="541"/>
      <c r="G1219" s="542"/>
      <c r="H1219" s="541"/>
      <c r="I1219" s="541"/>
      <c r="K1219" s="287">
        <v>1</v>
      </c>
      <c r="AG1219" s="430" t="str">
        <f>IF(AI1219=1,SUM(AI$13:AI1219),"")</f>
        <v/>
      </c>
      <c r="AH1219" s="431" t="str">
        <f t="shared" si="41"/>
        <v/>
      </c>
      <c r="AI1219" s="430" t="str">
        <f t="shared" si="42"/>
        <v/>
      </c>
    </row>
    <row r="1220" spans="3:35" ht="20" customHeight="1">
      <c r="C1220" s="83">
        <v>1208</v>
      </c>
      <c r="D1220" s="541"/>
      <c r="E1220" s="541"/>
      <c r="F1220" s="541"/>
      <c r="G1220" s="542"/>
      <c r="H1220" s="541"/>
      <c r="I1220" s="541"/>
      <c r="K1220" s="287">
        <v>1</v>
      </c>
      <c r="AG1220" s="430" t="str">
        <f>IF(AI1220=1,SUM(AI$13:AI1220),"")</f>
        <v/>
      </c>
      <c r="AH1220" s="431" t="str">
        <f t="shared" si="41"/>
        <v/>
      </c>
      <c r="AI1220" s="430" t="str">
        <f t="shared" si="42"/>
        <v/>
      </c>
    </row>
    <row r="1221" spans="3:35" ht="20" customHeight="1">
      <c r="C1221" s="83">
        <v>1209</v>
      </c>
      <c r="D1221" s="541"/>
      <c r="E1221" s="541"/>
      <c r="F1221" s="541"/>
      <c r="G1221" s="542"/>
      <c r="H1221" s="541"/>
      <c r="I1221" s="541"/>
      <c r="K1221" s="287">
        <v>1</v>
      </c>
      <c r="AG1221" s="430" t="str">
        <f>IF(AI1221=1,SUM(AI$13:AI1221),"")</f>
        <v/>
      </c>
      <c r="AH1221" s="431" t="str">
        <f t="shared" si="41"/>
        <v/>
      </c>
      <c r="AI1221" s="430" t="str">
        <f t="shared" si="42"/>
        <v/>
      </c>
    </row>
    <row r="1222" spans="3:35" ht="20" customHeight="1">
      <c r="C1222" s="83">
        <v>1210</v>
      </c>
      <c r="D1222" s="541"/>
      <c r="E1222" s="541"/>
      <c r="F1222" s="541"/>
      <c r="G1222" s="542"/>
      <c r="H1222" s="541"/>
      <c r="I1222" s="541"/>
      <c r="K1222" s="287">
        <v>1</v>
      </c>
      <c r="AG1222" s="430" t="str">
        <f>IF(AI1222=1,SUM(AI$13:AI1222),"")</f>
        <v/>
      </c>
      <c r="AH1222" s="431" t="str">
        <f t="shared" si="41"/>
        <v/>
      </c>
      <c r="AI1222" s="430" t="str">
        <f t="shared" si="42"/>
        <v/>
      </c>
    </row>
    <row r="1223" spans="3:35" ht="20" customHeight="1">
      <c r="C1223" s="83">
        <v>1211</v>
      </c>
      <c r="D1223" s="541"/>
      <c r="E1223" s="541"/>
      <c r="F1223" s="541"/>
      <c r="G1223" s="542"/>
      <c r="H1223" s="541"/>
      <c r="I1223" s="541"/>
      <c r="K1223" s="287">
        <v>1</v>
      </c>
      <c r="AG1223" s="430" t="str">
        <f>IF(AI1223=1,SUM(AI$13:AI1223),"")</f>
        <v/>
      </c>
      <c r="AH1223" s="431" t="str">
        <f t="shared" si="41"/>
        <v/>
      </c>
      <c r="AI1223" s="430" t="str">
        <f t="shared" si="42"/>
        <v/>
      </c>
    </row>
    <row r="1224" spans="3:35" ht="20" customHeight="1">
      <c r="C1224" s="83">
        <v>1212</v>
      </c>
      <c r="D1224" s="541"/>
      <c r="E1224" s="541"/>
      <c r="F1224" s="541"/>
      <c r="G1224" s="542"/>
      <c r="H1224" s="541"/>
      <c r="I1224" s="541"/>
      <c r="K1224" s="287">
        <v>1</v>
      </c>
      <c r="AG1224" s="430" t="str">
        <f>IF(AI1224=1,SUM(AI$13:AI1224),"")</f>
        <v/>
      </c>
      <c r="AH1224" s="431" t="str">
        <f t="shared" si="41"/>
        <v/>
      </c>
      <c r="AI1224" s="430" t="str">
        <f t="shared" si="42"/>
        <v/>
      </c>
    </row>
    <row r="1225" spans="3:35" ht="20" customHeight="1">
      <c r="C1225" s="83">
        <v>1213</v>
      </c>
      <c r="D1225" s="541"/>
      <c r="E1225" s="541"/>
      <c r="F1225" s="541"/>
      <c r="G1225" s="542"/>
      <c r="H1225" s="541"/>
      <c r="I1225" s="541"/>
      <c r="K1225" s="287">
        <v>1</v>
      </c>
      <c r="AG1225" s="430" t="str">
        <f>IF(AI1225=1,SUM(AI$13:AI1225),"")</f>
        <v/>
      </c>
      <c r="AH1225" s="431" t="str">
        <f t="shared" si="41"/>
        <v/>
      </c>
      <c r="AI1225" s="430" t="str">
        <f t="shared" si="42"/>
        <v/>
      </c>
    </row>
    <row r="1226" spans="3:35" ht="20" customHeight="1">
      <c r="C1226" s="83">
        <v>1214</v>
      </c>
      <c r="D1226" s="541"/>
      <c r="E1226" s="541"/>
      <c r="F1226" s="541"/>
      <c r="G1226" s="542"/>
      <c r="H1226" s="541"/>
      <c r="I1226" s="541"/>
      <c r="K1226" s="287">
        <v>1</v>
      </c>
      <c r="AG1226" s="430" t="str">
        <f>IF(AI1226=1,SUM(AI$13:AI1226),"")</f>
        <v/>
      </c>
      <c r="AH1226" s="431" t="str">
        <f t="shared" si="41"/>
        <v/>
      </c>
      <c r="AI1226" s="430" t="str">
        <f t="shared" si="42"/>
        <v/>
      </c>
    </row>
    <row r="1227" spans="3:35" ht="20" customHeight="1">
      <c r="C1227" s="83">
        <v>1215</v>
      </c>
      <c r="D1227" s="541"/>
      <c r="E1227" s="541"/>
      <c r="F1227" s="541"/>
      <c r="G1227" s="542"/>
      <c r="H1227" s="541"/>
      <c r="I1227" s="541"/>
      <c r="K1227" s="287">
        <v>1</v>
      </c>
      <c r="AG1227" s="430" t="str">
        <f>IF(AI1227=1,SUM(AI$13:AI1227),"")</f>
        <v/>
      </c>
      <c r="AH1227" s="431" t="str">
        <f t="shared" si="41"/>
        <v/>
      </c>
      <c r="AI1227" s="430" t="str">
        <f t="shared" si="42"/>
        <v/>
      </c>
    </row>
    <row r="1228" spans="3:35" ht="20" customHeight="1">
      <c r="C1228" s="83">
        <v>1216</v>
      </c>
      <c r="D1228" s="541"/>
      <c r="E1228" s="541"/>
      <c r="F1228" s="541"/>
      <c r="G1228" s="542"/>
      <c r="H1228" s="541"/>
      <c r="I1228" s="541"/>
      <c r="K1228" s="287">
        <v>1</v>
      </c>
      <c r="AG1228" s="430" t="str">
        <f>IF(AI1228=1,SUM(AI$13:AI1228),"")</f>
        <v/>
      </c>
      <c r="AH1228" s="431" t="str">
        <f t="shared" si="41"/>
        <v/>
      </c>
      <c r="AI1228" s="430" t="str">
        <f t="shared" si="42"/>
        <v/>
      </c>
    </row>
    <row r="1229" spans="3:35" ht="20" customHeight="1">
      <c r="C1229" s="83">
        <v>1217</v>
      </c>
      <c r="D1229" s="541"/>
      <c r="E1229" s="541"/>
      <c r="F1229" s="541"/>
      <c r="G1229" s="542"/>
      <c r="H1229" s="541"/>
      <c r="I1229" s="541"/>
      <c r="K1229" s="287">
        <v>1</v>
      </c>
      <c r="AG1229" s="430" t="str">
        <f>IF(AI1229=1,SUM(AI$13:AI1229),"")</f>
        <v/>
      </c>
      <c r="AH1229" s="431" t="str">
        <f t="shared" si="41"/>
        <v/>
      </c>
      <c r="AI1229" s="430" t="str">
        <f t="shared" si="42"/>
        <v/>
      </c>
    </row>
    <row r="1230" spans="3:35" ht="20" customHeight="1">
      <c r="C1230" s="83">
        <v>1218</v>
      </c>
      <c r="D1230" s="541"/>
      <c r="E1230" s="541"/>
      <c r="F1230" s="541"/>
      <c r="G1230" s="542"/>
      <c r="H1230" s="541"/>
      <c r="I1230" s="541"/>
      <c r="K1230" s="287">
        <v>1</v>
      </c>
      <c r="AG1230" s="430" t="str">
        <f>IF(AI1230=1,SUM(AI$13:AI1230),"")</f>
        <v/>
      </c>
      <c r="AH1230" s="431" t="str">
        <f t="shared" ref="AH1230:AH1293" si="43">IF(I1230="","",I1230&amp;"; ")</f>
        <v/>
      </c>
      <c r="AI1230" s="430" t="str">
        <f t="shared" ref="AI1230:AI1293" si="44">IF(AH1230="","",1)</f>
        <v/>
      </c>
    </row>
    <row r="1231" spans="3:35" ht="20" customHeight="1">
      <c r="C1231" s="83">
        <v>1219</v>
      </c>
      <c r="D1231" s="541"/>
      <c r="E1231" s="541"/>
      <c r="F1231" s="541"/>
      <c r="G1231" s="542"/>
      <c r="H1231" s="541"/>
      <c r="I1231" s="541"/>
      <c r="K1231" s="287">
        <v>1</v>
      </c>
      <c r="AG1231" s="430" t="str">
        <f>IF(AI1231=1,SUM(AI$13:AI1231),"")</f>
        <v/>
      </c>
      <c r="AH1231" s="431" t="str">
        <f t="shared" si="43"/>
        <v/>
      </c>
      <c r="AI1231" s="430" t="str">
        <f t="shared" si="44"/>
        <v/>
      </c>
    </row>
    <row r="1232" spans="3:35" ht="20" customHeight="1">
      <c r="C1232" s="83">
        <v>1220</v>
      </c>
      <c r="D1232" s="541"/>
      <c r="E1232" s="541"/>
      <c r="F1232" s="541"/>
      <c r="G1232" s="542"/>
      <c r="H1232" s="541"/>
      <c r="I1232" s="541"/>
      <c r="K1232" s="287">
        <v>1</v>
      </c>
      <c r="AG1232" s="430" t="str">
        <f>IF(AI1232=1,SUM(AI$13:AI1232),"")</f>
        <v/>
      </c>
      <c r="AH1232" s="431" t="str">
        <f t="shared" si="43"/>
        <v/>
      </c>
      <c r="AI1232" s="430" t="str">
        <f t="shared" si="44"/>
        <v/>
      </c>
    </row>
    <row r="1233" spans="3:35" ht="20" customHeight="1">
      <c r="C1233" s="83">
        <v>1221</v>
      </c>
      <c r="D1233" s="541"/>
      <c r="E1233" s="541"/>
      <c r="F1233" s="541"/>
      <c r="G1233" s="542"/>
      <c r="H1233" s="541"/>
      <c r="I1233" s="541"/>
      <c r="K1233" s="287">
        <v>1</v>
      </c>
      <c r="AG1233" s="430" t="str">
        <f>IF(AI1233=1,SUM(AI$13:AI1233),"")</f>
        <v/>
      </c>
      <c r="AH1233" s="431" t="str">
        <f t="shared" si="43"/>
        <v/>
      </c>
      <c r="AI1233" s="430" t="str">
        <f t="shared" si="44"/>
        <v/>
      </c>
    </row>
    <row r="1234" spans="3:35" ht="20" customHeight="1">
      <c r="C1234" s="83">
        <v>1222</v>
      </c>
      <c r="D1234" s="541"/>
      <c r="E1234" s="541"/>
      <c r="F1234" s="541"/>
      <c r="G1234" s="542"/>
      <c r="H1234" s="541"/>
      <c r="I1234" s="541"/>
      <c r="K1234" s="287">
        <v>1</v>
      </c>
      <c r="AG1234" s="430" t="str">
        <f>IF(AI1234=1,SUM(AI$13:AI1234),"")</f>
        <v/>
      </c>
      <c r="AH1234" s="431" t="str">
        <f t="shared" si="43"/>
        <v/>
      </c>
      <c r="AI1234" s="430" t="str">
        <f t="shared" si="44"/>
        <v/>
      </c>
    </row>
    <row r="1235" spans="3:35" ht="20" customHeight="1">
      <c r="C1235" s="83">
        <v>1223</v>
      </c>
      <c r="D1235" s="541"/>
      <c r="E1235" s="541"/>
      <c r="F1235" s="541"/>
      <c r="G1235" s="542"/>
      <c r="H1235" s="541"/>
      <c r="I1235" s="541"/>
      <c r="K1235" s="287">
        <v>1</v>
      </c>
      <c r="AG1235" s="430" t="str">
        <f>IF(AI1235=1,SUM(AI$13:AI1235),"")</f>
        <v/>
      </c>
      <c r="AH1235" s="431" t="str">
        <f t="shared" si="43"/>
        <v/>
      </c>
      <c r="AI1235" s="430" t="str">
        <f t="shared" si="44"/>
        <v/>
      </c>
    </row>
    <row r="1236" spans="3:35" ht="20" customHeight="1">
      <c r="C1236" s="83">
        <v>1224</v>
      </c>
      <c r="D1236" s="541"/>
      <c r="E1236" s="541"/>
      <c r="F1236" s="541"/>
      <c r="G1236" s="542"/>
      <c r="H1236" s="541"/>
      <c r="I1236" s="541"/>
      <c r="K1236" s="287">
        <v>1</v>
      </c>
      <c r="AG1236" s="430" t="str">
        <f>IF(AI1236=1,SUM(AI$13:AI1236),"")</f>
        <v/>
      </c>
      <c r="AH1236" s="431" t="str">
        <f t="shared" si="43"/>
        <v/>
      </c>
      <c r="AI1236" s="430" t="str">
        <f t="shared" si="44"/>
        <v/>
      </c>
    </row>
    <row r="1237" spans="3:35" ht="20" customHeight="1">
      <c r="C1237" s="83">
        <v>1225</v>
      </c>
      <c r="D1237" s="541"/>
      <c r="E1237" s="541"/>
      <c r="F1237" s="541"/>
      <c r="G1237" s="542"/>
      <c r="H1237" s="541"/>
      <c r="I1237" s="541"/>
      <c r="K1237" s="287">
        <v>1</v>
      </c>
      <c r="AG1237" s="430" t="str">
        <f>IF(AI1237=1,SUM(AI$13:AI1237),"")</f>
        <v/>
      </c>
      <c r="AH1237" s="431" t="str">
        <f t="shared" si="43"/>
        <v/>
      </c>
      <c r="AI1237" s="430" t="str">
        <f t="shared" si="44"/>
        <v/>
      </c>
    </row>
    <row r="1238" spans="3:35" ht="20" customHeight="1">
      <c r="C1238" s="83">
        <v>1226</v>
      </c>
      <c r="D1238" s="541"/>
      <c r="E1238" s="541"/>
      <c r="F1238" s="541"/>
      <c r="G1238" s="542"/>
      <c r="H1238" s="541"/>
      <c r="I1238" s="541"/>
      <c r="K1238" s="287">
        <v>1</v>
      </c>
      <c r="AG1238" s="430" t="str">
        <f>IF(AI1238=1,SUM(AI$13:AI1238),"")</f>
        <v/>
      </c>
      <c r="AH1238" s="431" t="str">
        <f t="shared" si="43"/>
        <v/>
      </c>
      <c r="AI1238" s="430" t="str">
        <f t="shared" si="44"/>
        <v/>
      </c>
    </row>
    <row r="1239" spans="3:35" ht="20" customHeight="1">
      <c r="C1239" s="83">
        <v>1227</v>
      </c>
      <c r="D1239" s="541"/>
      <c r="E1239" s="541"/>
      <c r="F1239" s="541"/>
      <c r="G1239" s="542"/>
      <c r="H1239" s="541"/>
      <c r="I1239" s="541"/>
      <c r="K1239" s="287">
        <v>1</v>
      </c>
      <c r="AG1239" s="430" t="str">
        <f>IF(AI1239=1,SUM(AI$13:AI1239),"")</f>
        <v/>
      </c>
      <c r="AH1239" s="431" t="str">
        <f t="shared" si="43"/>
        <v/>
      </c>
      <c r="AI1239" s="430" t="str">
        <f t="shared" si="44"/>
        <v/>
      </c>
    </row>
    <row r="1240" spans="3:35" ht="20" customHeight="1">
      <c r="C1240" s="83">
        <v>1228</v>
      </c>
      <c r="D1240" s="541"/>
      <c r="E1240" s="541"/>
      <c r="F1240" s="541"/>
      <c r="G1240" s="542"/>
      <c r="H1240" s="541"/>
      <c r="I1240" s="541"/>
      <c r="K1240" s="287">
        <v>1</v>
      </c>
      <c r="AG1240" s="430" t="str">
        <f>IF(AI1240=1,SUM(AI$13:AI1240),"")</f>
        <v/>
      </c>
      <c r="AH1240" s="431" t="str">
        <f t="shared" si="43"/>
        <v/>
      </c>
      <c r="AI1240" s="430" t="str">
        <f t="shared" si="44"/>
        <v/>
      </c>
    </row>
    <row r="1241" spans="3:35" ht="20" customHeight="1">
      <c r="C1241" s="83">
        <v>1229</v>
      </c>
      <c r="D1241" s="541"/>
      <c r="E1241" s="541"/>
      <c r="F1241" s="541"/>
      <c r="G1241" s="542"/>
      <c r="H1241" s="541"/>
      <c r="I1241" s="541"/>
      <c r="K1241" s="287">
        <v>1</v>
      </c>
      <c r="AG1241" s="430" t="str">
        <f>IF(AI1241=1,SUM(AI$13:AI1241),"")</f>
        <v/>
      </c>
      <c r="AH1241" s="431" t="str">
        <f t="shared" si="43"/>
        <v/>
      </c>
      <c r="AI1241" s="430" t="str">
        <f t="shared" si="44"/>
        <v/>
      </c>
    </row>
    <row r="1242" spans="3:35" ht="20" customHeight="1">
      <c r="C1242" s="83">
        <v>1230</v>
      </c>
      <c r="D1242" s="541"/>
      <c r="E1242" s="541"/>
      <c r="F1242" s="541"/>
      <c r="G1242" s="542"/>
      <c r="H1242" s="541"/>
      <c r="I1242" s="541"/>
      <c r="K1242" s="287">
        <v>1</v>
      </c>
      <c r="AG1242" s="430" t="str">
        <f>IF(AI1242=1,SUM(AI$13:AI1242),"")</f>
        <v/>
      </c>
      <c r="AH1242" s="431" t="str">
        <f t="shared" si="43"/>
        <v/>
      </c>
      <c r="AI1242" s="430" t="str">
        <f t="shared" si="44"/>
        <v/>
      </c>
    </row>
    <row r="1243" spans="3:35" ht="20" customHeight="1">
      <c r="C1243" s="83">
        <v>1231</v>
      </c>
      <c r="D1243" s="541"/>
      <c r="E1243" s="541"/>
      <c r="F1243" s="541"/>
      <c r="G1243" s="542"/>
      <c r="H1243" s="541"/>
      <c r="I1243" s="541"/>
      <c r="K1243" s="287">
        <v>1</v>
      </c>
      <c r="AG1243" s="430" t="str">
        <f>IF(AI1243=1,SUM(AI$13:AI1243),"")</f>
        <v/>
      </c>
      <c r="AH1243" s="431" t="str">
        <f t="shared" si="43"/>
        <v/>
      </c>
      <c r="AI1243" s="430" t="str">
        <f t="shared" si="44"/>
        <v/>
      </c>
    </row>
    <row r="1244" spans="3:35" ht="20" customHeight="1">
      <c r="C1244" s="83">
        <v>1232</v>
      </c>
      <c r="D1244" s="541"/>
      <c r="E1244" s="541"/>
      <c r="F1244" s="541"/>
      <c r="G1244" s="542"/>
      <c r="H1244" s="541"/>
      <c r="I1244" s="541"/>
      <c r="K1244" s="287">
        <v>1</v>
      </c>
      <c r="AG1244" s="430" t="str">
        <f>IF(AI1244=1,SUM(AI$13:AI1244),"")</f>
        <v/>
      </c>
      <c r="AH1244" s="431" t="str">
        <f t="shared" si="43"/>
        <v/>
      </c>
      <c r="AI1244" s="430" t="str">
        <f t="shared" si="44"/>
        <v/>
      </c>
    </row>
    <row r="1245" spans="3:35" ht="20" customHeight="1">
      <c r="C1245" s="83">
        <v>1233</v>
      </c>
      <c r="D1245" s="541"/>
      <c r="E1245" s="541"/>
      <c r="F1245" s="541"/>
      <c r="G1245" s="542"/>
      <c r="H1245" s="541"/>
      <c r="I1245" s="541"/>
      <c r="K1245" s="287">
        <v>1</v>
      </c>
      <c r="AG1245" s="430" t="str">
        <f>IF(AI1245=1,SUM(AI$13:AI1245),"")</f>
        <v/>
      </c>
      <c r="AH1245" s="431" t="str">
        <f t="shared" si="43"/>
        <v/>
      </c>
      <c r="AI1245" s="430" t="str">
        <f t="shared" si="44"/>
        <v/>
      </c>
    </row>
    <row r="1246" spans="3:35" ht="20" customHeight="1">
      <c r="C1246" s="83">
        <v>1234</v>
      </c>
      <c r="D1246" s="541"/>
      <c r="E1246" s="541"/>
      <c r="F1246" s="541"/>
      <c r="G1246" s="542"/>
      <c r="H1246" s="541"/>
      <c r="I1246" s="541"/>
      <c r="K1246" s="287">
        <v>1</v>
      </c>
      <c r="AG1246" s="430" t="str">
        <f>IF(AI1246=1,SUM(AI$13:AI1246),"")</f>
        <v/>
      </c>
      <c r="AH1246" s="431" t="str">
        <f t="shared" si="43"/>
        <v/>
      </c>
      <c r="AI1246" s="430" t="str">
        <f t="shared" si="44"/>
        <v/>
      </c>
    </row>
    <row r="1247" spans="3:35" ht="20" customHeight="1">
      <c r="C1247" s="83">
        <v>1235</v>
      </c>
      <c r="D1247" s="541"/>
      <c r="E1247" s="541"/>
      <c r="F1247" s="541"/>
      <c r="G1247" s="542"/>
      <c r="H1247" s="541"/>
      <c r="I1247" s="541"/>
      <c r="K1247" s="287">
        <v>1</v>
      </c>
      <c r="AG1247" s="430" t="str">
        <f>IF(AI1247=1,SUM(AI$13:AI1247),"")</f>
        <v/>
      </c>
      <c r="AH1247" s="431" t="str">
        <f t="shared" si="43"/>
        <v/>
      </c>
      <c r="AI1247" s="430" t="str">
        <f t="shared" si="44"/>
        <v/>
      </c>
    </row>
    <row r="1248" spans="3:35" ht="20" customHeight="1">
      <c r="C1248" s="83">
        <v>1236</v>
      </c>
      <c r="D1248" s="541"/>
      <c r="E1248" s="541"/>
      <c r="F1248" s="541"/>
      <c r="G1248" s="542"/>
      <c r="H1248" s="541"/>
      <c r="I1248" s="541"/>
      <c r="K1248" s="287">
        <v>1</v>
      </c>
      <c r="AG1248" s="430" t="str">
        <f>IF(AI1248=1,SUM(AI$13:AI1248),"")</f>
        <v/>
      </c>
      <c r="AH1248" s="431" t="str">
        <f t="shared" si="43"/>
        <v/>
      </c>
      <c r="AI1248" s="430" t="str">
        <f t="shared" si="44"/>
        <v/>
      </c>
    </row>
    <row r="1249" spans="3:35" ht="20" customHeight="1">
      <c r="C1249" s="83">
        <v>1237</v>
      </c>
      <c r="D1249" s="541"/>
      <c r="E1249" s="541"/>
      <c r="F1249" s="541"/>
      <c r="G1249" s="542"/>
      <c r="H1249" s="541"/>
      <c r="I1249" s="541"/>
      <c r="K1249" s="287">
        <v>1</v>
      </c>
      <c r="AG1249" s="430" t="str">
        <f>IF(AI1249=1,SUM(AI$13:AI1249),"")</f>
        <v/>
      </c>
      <c r="AH1249" s="431" t="str">
        <f t="shared" si="43"/>
        <v/>
      </c>
      <c r="AI1249" s="430" t="str">
        <f t="shared" si="44"/>
        <v/>
      </c>
    </row>
    <row r="1250" spans="3:35" ht="20" customHeight="1">
      <c r="C1250" s="83">
        <v>1238</v>
      </c>
      <c r="D1250" s="541"/>
      <c r="E1250" s="541"/>
      <c r="F1250" s="541"/>
      <c r="G1250" s="542"/>
      <c r="H1250" s="541"/>
      <c r="I1250" s="541"/>
      <c r="K1250" s="287">
        <v>1</v>
      </c>
      <c r="AG1250" s="430" t="str">
        <f>IF(AI1250=1,SUM(AI$13:AI1250),"")</f>
        <v/>
      </c>
      <c r="AH1250" s="431" t="str">
        <f t="shared" si="43"/>
        <v/>
      </c>
      <c r="AI1250" s="430" t="str">
        <f t="shared" si="44"/>
        <v/>
      </c>
    </row>
    <row r="1251" spans="3:35" ht="20" customHeight="1">
      <c r="C1251" s="83">
        <v>1239</v>
      </c>
      <c r="D1251" s="541"/>
      <c r="E1251" s="541"/>
      <c r="F1251" s="541"/>
      <c r="G1251" s="542"/>
      <c r="H1251" s="541"/>
      <c r="I1251" s="541"/>
      <c r="K1251" s="287">
        <v>1</v>
      </c>
      <c r="AG1251" s="430" t="str">
        <f>IF(AI1251=1,SUM(AI$13:AI1251),"")</f>
        <v/>
      </c>
      <c r="AH1251" s="431" t="str">
        <f t="shared" si="43"/>
        <v/>
      </c>
      <c r="AI1251" s="430" t="str">
        <f t="shared" si="44"/>
        <v/>
      </c>
    </row>
    <row r="1252" spans="3:35" ht="20" customHeight="1">
      <c r="C1252" s="83">
        <v>1240</v>
      </c>
      <c r="D1252" s="541"/>
      <c r="E1252" s="541"/>
      <c r="F1252" s="541"/>
      <c r="G1252" s="542"/>
      <c r="H1252" s="541"/>
      <c r="I1252" s="541"/>
      <c r="K1252" s="287">
        <v>1</v>
      </c>
      <c r="AG1252" s="430" t="str">
        <f>IF(AI1252=1,SUM(AI$13:AI1252),"")</f>
        <v/>
      </c>
      <c r="AH1252" s="431" t="str">
        <f t="shared" si="43"/>
        <v/>
      </c>
      <c r="AI1252" s="430" t="str">
        <f t="shared" si="44"/>
        <v/>
      </c>
    </row>
    <row r="1253" spans="3:35" ht="20" customHeight="1">
      <c r="C1253" s="83">
        <v>1241</v>
      </c>
      <c r="D1253" s="541"/>
      <c r="E1253" s="541"/>
      <c r="F1253" s="541"/>
      <c r="G1253" s="542"/>
      <c r="H1253" s="541"/>
      <c r="I1253" s="541"/>
      <c r="K1253" s="287">
        <v>1</v>
      </c>
      <c r="AG1253" s="430" t="str">
        <f>IF(AI1253=1,SUM(AI$13:AI1253),"")</f>
        <v/>
      </c>
      <c r="AH1253" s="431" t="str">
        <f t="shared" si="43"/>
        <v/>
      </c>
      <c r="AI1253" s="430" t="str">
        <f t="shared" si="44"/>
        <v/>
      </c>
    </row>
    <row r="1254" spans="3:35" ht="20" customHeight="1">
      <c r="C1254" s="83">
        <v>1242</v>
      </c>
      <c r="D1254" s="541"/>
      <c r="E1254" s="541"/>
      <c r="F1254" s="541"/>
      <c r="G1254" s="542"/>
      <c r="H1254" s="541"/>
      <c r="I1254" s="541"/>
      <c r="K1254" s="287">
        <v>1</v>
      </c>
      <c r="AG1254" s="430" t="str">
        <f>IF(AI1254=1,SUM(AI$13:AI1254),"")</f>
        <v/>
      </c>
      <c r="AH1254" s="431" t="str">
        <f t="shared" si="43"/>
        <v/>
      </c>
      <c r="AI1254" s="430" t="str">
        <f t="shared" si="44"/>
        <v/>
      </c>
    </row>
    <row r="1255" spans="3:35" ht="20" customHeight="1">
      <c r="C1255" s="83">
        <v>1243</v>
      </c>
      <c r="D1255" s="541"/>
      <c r="E1255" s="541"/>
      <c r="F1255" s="541"/>
      <c r="G1255" s="542"/>
      <c r="H1255" s="541"/>
      <c r="I1255" s="541"/>
      <c r="K1255" s="287">
        <v>1</v>
      </c>
      <c r="AG1255" s="430" t="str">
        <f>IF(AI1255=1,SUM(AI$13:AI1255),"")</f>
        <v/>
      </c>
      <c r="AH1255" s="431" t="str">
        <f t="shared" si="43"/>
        <v/>
      </c>
      <c r="AI1255" s="430" t="str">
        <f t="shared" si="44"/>
        <v/>
      </c>
    </row>
    <row r="1256" spans="3:35" ht="20" customHeight="1">
      <c r="C1256" s="83">
        <v>1244</v>
      </c>
      <c r="D1256" s="541"/>
      <c r="E1256" s="541"/>
      <c r="F1256" s="541"/>
      <c r="G1256" s="542"/>
      <c r="H1256" s="541"/>
      <c r="I1256" s="541"/>
      <c r="K1256" s="287">
        <v>1</v>
      </c>
      <c r="AG1256" s="430" t="str">
        <f>IF(AI1256=1,SUM(AI$13:AI1256),"")</f>
        <v/>
      </c>
      <c r="AH1256" s="431" t="str">
        <f t="shared" si="43"/>
        <v/>
      </c>
      <c r="AI1256" s="430" t="str">
        <f t="shared" si="44"/>
        <v/>
      </c>
    </row>
    <row r="1257" spans="3:35" ht="20" customHeight="1">
      <c r="C1257" s="83">
        <v>1245</v>
      </c>
      <c r="D1257" s="541"/>
      <c r="E1257" s="541"/>
      <c r="F1257" s="541"/>
      <c r="G1257" s="542"/>
      <c r="H1257" s="541"/>
      <c r="I1257" s="541"/>
      <c r="K1257" s="287">
        <v>1</v>
      </c>
      <c r="AG1257" s="430" t="str">
        <f>IF(AI1257=1,SUM(AI$13:AI1257),"")</f>
        <v/>
      </c>
      <c r="AH1257" s="431" t="str">
        <f t="shared" si="43"/>
        <v/>
      </c>
      <c r="AI1257" s="430" t="str">
        <f t="shared" si="44"/>
        <v/>
      </c>
    </row>
    <row r="1258" spans="3:35" ht="20" customHeight="1">
      <c r="C1258" s="83">
        <v>1246</v>
      </c>
      <c r="D1258" s="541"/>
      <c r="E1258" s="541"/>
      <c r="F1258" s="541"/>
      <c r="G1258" s="542"/>
      <c r="H1258" s="541"/>
      <c r="I1258" s="541"/>
      <c r="K1258" s="287">
        <v>1</v>
      </c>
      <c r="AG1258" s="430" t="str">
        <f>IF(AI1258=1,SUM(AI$13:AI1258),"")</f>
        <v/>
      </c>
      <c r="AH1258" s="431" t="str">
        <f t="shared" si="43"/>
        <v/>
      </c>
      <c r="AI1258" s="430" t="str">
        <f t="shared" si="44"/>
        <v/>
      </c>
    </row>
    <row r="1259" spans="3:35" ht="20" customHeight="1">
      <c r="C1259" s="83">
        <v>1247</v>
      </c>
      <c r="D1259" s="541"/>
      <c r="E1259" s="541"/>
      <c r="F1259" s="541"/>
      <c r="G1259" s="542"/>
      <c r="H1259" s="541"/>
      <c r="I1259" s="541"/>
      <c r="K1259" s="287">
        <v>1</v>
      </c>
      <c r="AG1259" s="430" t="str">
        <f>IF(AI1259=1,SUM(AI$13:AI1259),"")</f>
        <v/>
      </c>
      <c r="AH1259" s="431" t="str">
        <f t="shared" si="43"/>
        <v/>
      </c>
      <c r="AI1259" s="430" t="str">
        <f t="shared" si="44"/>
        <v/>
      </c>
    </row>
    <row r="1260" spans="3:35" ht="20" customHeight="1">
      <c r="C1260" s="83">
        <v>1248</v>
      </c>
      <c r="D1260" s="541"/>
      <c r="E1260" s="541"/>
      <c r="F1260" s="541"/>
      <c r="G1260" s="542"/>
      <c r="H1260" s="541"/>
      <c r="I1260" s="541"/>
      <c r="K1260" s="287">
        <v>1</v>
      </c>
      <c r="AG1260" s="430" t="str">
        <f>IF(AI1260=1,SUM(AI$13:AI1260),"")</f>
        <v/>
      </c>
      <c r="AH1260" s="431" t="str">
        <f t="shared" si="43"/>
        <v/>
      </c>
      <c r="AI1260" s="430" t="str">
        <f t="shared" si="44"/>
        <v/>
      </c>
    </row>
    <row r="1261" spans="3:35" ht="20" customHeight="1">
      <c r="C1261" s="83">
        <v>1249</v>
      </c>
      <c r="D1261" s="541"/>
      <c r="E1261" s="541"/>
      <c r="F1261" s="541"/>
      <c r="G1261" s="542"/>
      <c r="H1261" s="541"/>
      <c r="I1261" s="541"/>
      <c r="K1261" s="287">
        <v>1</v>
      </c>
      <c r="AG1261" s="430" t="str">
        <f>IF(AI1261=1,SUM(AI$13:AI1261),"")</f>
        <v/>
      </c>
      <c r="AH1261" s="431" t="str">
        <f t="shared" si="43"/>
        <v/>
      </c>
      <c r="AI1261" s="430" t="str">
        <f t="shared" si="44"/>
        <v/>
      </c>
    </row>
    <row r="1262" spans="3:35" ht="20" customHeight="1">
      <c r="C1262" s="83">
        <v>1250</v>
      </c>
      <c r="D1262" s="541"/>
      <c r="E1262" s="541"/>
      <c r="F1262" s="541"/>
      <c r="G1262" s="542"/>
      <c r="H1262" s="541"/>
      <c r="I1262" s="541"/>
      <c r="K1262" s="287">
        <v>1</v>
      </c>
      <c r="AG1262" s="430" t="str">
        <f>IF(AI1262=1,SUM(AI$13:AI1262),"")</f>
        <v/>
      </c>
      <c r="AH1262" s="431" t="str">
        <f t="shared" si="43"/>
        <v/>
      </c>
      <c r="AI1262" s="430" t="str">
        <f t="shared" si="44"/>
        <v/>
      </c>
    </row>
    <row r="1263" spans="3:35" ht="20" customHeight="1">
      <c r="C1263" s="83">
        <v>1251</v>
      </c>
      <c r="D1263" s="541"/>
      <c r="E1263" s="541"/>
      <c r="F1263" s="541"/>
      <c r="G1263" s="542"/>
      <c r="H1263" s="541"/>
      <c r="I1263" s="541"/>
      <c r="K1263" s="287">
        <v>1</v>
      </c>
      <c r="AG1263" s="430" t="str">
        <f>IF(AI1263=1,SUM(AI$13:AI1263),"")</f>
        <v/>
      </c>
      <c r="AH1263" s="431" t="str">
        <f t="shared" si="43"/>
        <v/>
      </c>
      <c r="AI1263" s="430" t="str">
        <f t="shared" si="44"/>
        <v/>
      </c>
    </row>
    <row r="1264" spans="3:35" ht="20" customHeight="1">
      <c r="C1264" s="83">
        <v>1252</v>
      </c>
      <c r="D1264" s="541"/>
      <c r="E1264" s="541"/>
      <c r="F1264" s="541"/>
      <c r="G1264" s="542"/>
      <c r="H1264" s="541"/>
      <c r="I1264" s="541"/>
      <c r="K1264" s="287">
        <v>1</v>
      </c>
      <c r="AG1264" s="430" t="str">
        <f>IF(AI1264=1,SUM(AI$13:AI1264),"")</f>
        <v/>
      </c>
      <c r="AH1264" s="431" t="str">
        <f t="shared" si="43"/>
        <v/>
      </c>
      <c r="AI1264" s="430" t="str">
        <f t="shared" si="44"/>
        <v/>
      </c>
    </row>
    <row r="1265" spans="3:35" ht="20" customHeight="1">
      <c r="C1265" s="83">
        <v>1253</v>
      </c>
      <c r="D1265" s="541"/>
      <c r="E1265" s="541"/>
      <c r="F1265" s="541"/>
      <c r="G1265" s="542"/>
      <c r="H1265" s="541"/>
      <c r="I1265" s="541"/>
      <c r="K1265" s="287">
        <v>1</v>
      </c>
      <c r="AG1265" s="430" t="str">
        <f>IF(AI1265=1,SUM(AI$13:AI1265),"")</f>
        <v/>
      </c>
      <c r="AH1265" s="431" t="str">
        <f t="shared" si="43"/>
        <v/>
      </c>
      <c r="AI1265" s="430" t="str">
        <f t="shared" si="44"/>
        <v/>
      </c>
    </row>
    <row r="1266" spans="3:35" ht="20" customHeight="1">
      <c r="C1266" s="83">
        <v>1254</v>
      </c>
      <c r="D1266" s="541"/>
      <c r="E1266" s="541"/>
      <c r="F1266" s="541"/>
      <c r="G1266" s="542"/>
      <c r="H1266" s="541"/>
      <c r="I1266" s="541"/>
      <c r="K1266" s="287">
        <v>1</v>
      </c>
      <c r="AG1266" s="430" t="str">
        <f>IF(AI1266=1,SUM(AI$13:AI1266),"")</f>
        <v/>
      </c>
      <c r="AH1266" s="431" t="str">
        <f t="shared" si="43"/>
        <v/>
      </c>
      <c r="AI1266" s="430" t="str">
        <f t="shared" si="44"/>
        <v/>
      </c>
    </row>
    <row r="1267" spans="3:35" ht="20" customHeight="1">
      <c r="C1267" s="83">
        <v>1255</v>
      </c>
      <c r="D1267" s="541"/>
      <c r="E1267" s="541"/>
      <c r="F1267" s="541"/>
      <c r="G1267" s="542"/>
      <c r="H1267" s="541"/>
      <c r="I1267" s="541"/>
      <c r="K1267" s="287">
        <v>1</v>
      </c>
      <c r="AG1267" s="430" t="str">
        <f>IF(AI1267=1,SUM(AI$13:AI1267),"")</f>
        <v/>
      </c>
      <c r="AH1267" s="431" t="str">
        <f t="shared" si="43"/>
        <v/>
      </c>
      <c r="AI1267" s="430" t="str">
        <f t="shared" si="44"/>
        <v/>
      </c>
    </row>
    <row r="1268" spans="3:35" ht="20" customHeight="1">
      <c r="C1268" s="83">
        <v>1256</v>
      </c>
      <c r="D1268" s="541"/>
      <c r="E1268" s="541"/>
      <c r="F1268" s="541"/>
      <c r="G1268" s="542"/>
      <c r="H1268" s="541"/>
      <c r="I1268" s="541"/>
      <c r="K1268" s="287">
        <v>1</v>
      </c>
      <c r="AG1268" s="430" t="str">
        <f>IF(AI1268=1,SUM(AI$13:AI1268),"")</f>
        <v/>
      </c>
      <c r="AH1268" s="431" t="str">
        <f t="shared" si="43"/>
        <v/>
      </c>
      <c r="AI1268" s="430" t="str">
        <f t="shared" si="44"/>
        <v/>
      </c>
    </row>
    <row r="1269" spans="3:35" ht="20" customHeight="1">
      <c r="C1269" s="83">
        <v>1257</v>
      </c>
      <c r="D1269" s="541"/>
      <c r="E1269" s="541"/>
      <c r="F1269" s="541"/>
      <c r="G1269" s="542"/>
      <c r="H1269" s="541"/>
      <c r="I1269" s="541"/>
      <c r="K1269" s="287">
        <v>1</v>
      </c>
      <c r="AG1269" s="430" t="str">
        <f>IF(AI1269=1,SUM(AI$13:AI1269),"")</f>
        <v/>
      </c>
      <c r="AH1269" s="431" t="str">
        <f t="shared" si="43"/>
        <v/>
      </c>
      <c r="AI1269" s="430" t="str">
        <f t="shared" si="44"/>
        <v/>
      </c>
    </row>
    <row r="1270" spans="3:35" ht="20" customHeight="1">
      <c r="C1270" s="83">
        <v>1258</v>
      </c>
      <c r="D1270" s="541"/>
      <c r="E1270" s="541"/>
      <c r="F1270" s="541"/>
      <c r="G1270" s="542"/>
      <c r="H1270" s="541"/>
      <c r="I1270" s="541"/>
      <c r="K1270" s="287">
        <v>1</v>
      </c>
      <c r="AG1270" s="430" t="str">
        <f>IF(AI1270=1,SUM(AI$13:AI1270),"")</f>
        <v/>
      </c>
      <c r="AH1270" s="431" t="str">
        <f t="shared" si="43"/>
        <v/>
      </c>
      <c r="AI1270" s="430" t="str">
        <f t="shared" si="44"/>
        <v/>
      </c>
    </row>
    <row r="1271" spans="3:35" ht="20" customHeight="1">
      <c r="C1271" s="83">
        <v>1259</v>
      </c>
      <c r="D1271" s="541"/>
      <c r="E1271" s="541"/>
      <c r="F1271" s="541"/>
      <c r="G1271" s="542"/>
      <c r="H1271" s="541"/>
      <c r="I1271" s="541"/>
      <c r="K1271" s="287">
        <v>1</v>
      </c>
      <c r="AG1271" s="430" t="str">
        <f>IF(AI1271=1,SUM(AI$13:AI1271),"")</f>
        <v/>
      </c>
      <c r="AH1271" s="431" t="str">
        <f t="shared" si="43"/>
        <v/>
      </c>
      <c r="AI1271" s="430" t="str">
        <f t="shared" si="44"/>
        <v/>
      </c>
    </row>
    <row r="1272" spans="3:35" ht="20" customHeight="1">
      <c r="C1272" s="83">
        <v>1260</v>
      </c>
      <c r="D1272" s="541"/>
      <c r="E1272" s="541"/>
      <c r="F1272" s="541"/>
      <c r="G1272" s="542"/>
      <c r="H1272" s="541"/>
      <c r="I1272" s="541"/>
      <c r="K1272" s="287">
        <v>1</v>
      </c>
      <c r="AG1272" s="430" t="str">
        <f>IF(AI1272=1,SUM(AI$13:AI1272),"")</f>
        <v/>
      </c>
      <c r="AH1272" s="431" t="str">
        <f t="shared" si="43"/>
        <v/>
      </c>
      <c r="AI1272" s="430" t="str">
        <f t="shared" si="44"/>
        <v/>
      </c>
    </row>
    <row r="1273" spans="3:35" ht="20" customHeight="1">
      <c r="C1273" s="83">
        <v>1261</v>
      </c>
      <c r="D1273" s="541"/>
      <c r="E1273" s="541"/>
      <c r="F1273" s="541"/>
      <c r="G1273" s="542"/>
      <c r="H1273" s="541"/>
      <c r="I1273" s="541"/>
      <c r="K1273" s="287">
        <v>1</v>
      </c>
      <c r="AG1273" s="430" t="str">
        <f>IF(AI1273=1,SUM(AI$13:AI1273),"")</f>
        <v/>
      </c>
      <c r="AH1273" s="431" t="str">
        <f t="shared" si="43"/>
        <v/>
      </c>
      <c r="AI1273" s="430" t="str">
        <f t="shared" si="44"/>
        <v/>
      </c>
    </row>
    <row r="1274" spans="3:35" ht="20" customHeight="1">
      <c r="C1274" s="83">
        <v>1262</v>
      </c>
      <c r="D1274" s="541"/>
      <c r="E1274" s="541"/>
      <c r="F1274" s="541"/>
      <c r="G1274" s="542"/>
      <c r="H1274" s="541"/>
      <c r="I1274" s="541"/>
      <c r="K1274" s="287">
        <v>1</v>
      </c>
      <c r="AG1274" s="430" t="str">
        <f>IF(AI1274=1,SUM(AI$13:AI1274),"")</f>
        <v/>
      </c>
      <c r="AH1274" s="431" t="str">
        <f t="shared" si="43"/>
        <v/>
      </c>
      <c r="AI1274" s="430" t="str">
        <f t="shared" si="44"/>
        <v/>
      </c>
    </row>
    <row r="1275" spans="3:35" ht="20" customHeight="1">
      <c r="C1275" s="83">
        <v>1263</v>
      </c>
      <c r="D1275" s="541"/>
      <c r="E1275" s="541"/>
      <c r="F1275" s="541"/>
      <c r="G1275" s="542"/>
      <c r="H1275" s="541"/>
      <c r="I1275" s="541"/>
      <c r="K1275" s="287">
        <v>1</v>
      </c>
      <c r="AG1275" s="430" t="str">
        <f>IF(AI1275=1,SUM(AI$13:AI1275),"")</f>
        <v/>
      </c>
      <c r="AH1275" s="431" t="str">
        <f t="shared" si="43"/>
        <v/>
      </c>
      <c r="AI1275" s="430" t="str">
        <f t="shared" si="44"/>
        <v/>
      </c>
    </row>
    <row r="1276" spans="3:35" ht="20" customHeight="1">
      <c r="C1276" s="83">
        <v>1264</v>
      </c>
      <c r="D1276" s="541"/>
      <c r="E1276" s="541"/>
      <c r="F1276" s="541"/>
      <c r="G1276" s="542"/>
      <c r="H1276" s="541"/>
      <c r="I1276" s="541"/>
      <c r="K1276" s="287">
        <v>1</v>
      </c>
      <c r="AG1276" s="430" t="str">
        <f>IF(AI1276=1,SUM(AI$13:AI1276),"")</f>
        <v/>
      </c>
      <c r="AH1276" s="431" t="str">
        <f t="shared" si="43"/>
        <v/>
      </c>
      <c r="AI1276" s="430" t="str">
        <f t="shared" si="44"/>
        <v/>
      </c>
    </row>
    <row r="1277" spans="3:35" ht="20" customHeight="1">
      <c r="C1277" s="83">
        <v>1265</v>
      </c>
      <c r="D1277" s="541"/>
      <c r="E1277" s="541"/>
      <c r="F1277" s="541"/>
      <c r="G1277" s="542"/>
      <c r="H1277" s="541"/>
      <c r="I1277" s="541"/>
      <c r="K1277" s="287">
        <v>1</v>
      </c>
      <c r="AG1277" s="430" t="str">
        <f>IF(AI1277=1,SUM(AI$13:AI1277),"")</f>
        <v/>
      </c>
      <c r="AH1277" s="431" t="str">
        <f t="shared" si="43"/>
        <v/>
      </c>
      <c r="AI1277" s="430" t="str">
        <f t="shared" si="44"/>
        <v/>
      </c>
    </row>
    <row r="1278" spans="3:35" ht="20" customHeight="1">
      <c r="C1278" s="83">
        <v>1266</v>
      </c>
      <c r="D1278" s="541"/>
      <c r="E1278" s="541"/>
      <c r="F1278" s="541"/>
      <c r="G1278" s="542"/>
      <c r="H1278" s="541"/>
      <c r="I1278" s="541"/>
      <c r="K1278" s="287">
        <v>1</v>
      </c>
      <c r="AG1278" s="430" t="str">
        <f>IF(AI1278=1,SUM(AI$13:AI1278),"")</f>
        <v/>
      </c>
      <c r="AH1278" s="431" t="str">
        <f t="shared" si="43"/>
        <v/>
      </c>
      <c r="AI1278" s="430" t="str">
        <f t="shared" si="44"/>
        <v/>
      </c>
    </row>
    <row r="1279" spans="3:35" ht="20" customHeight="1">
      <c r="C1279" s="83">
        <v>1267</v>
      </c>
      <c r="D1279" s="541"/>
      <c r="E1279" s="541"/>
      <c r="F1279" s="541"/>
      <c r="G1279" s="542"/>
      <c r="H1279" s="541"/>
      <c r="I1279" s="541"/>
      <c r="K1279" s="287">
        <v>1</v>
      </c>
      <c r="AG1279" s="430" t="str">
        <f>IF(AI1279=1,SUM(AI$13:AI1279),"")</f>
        <v/>
      </c>
      <c r="AH1279" s="431" t="str">
        <f t="shared" si="43"/>
        <v/>
      </c>
      <c r="AI1279" s="430" t="str">
        <f t="shared" si="44"/>
        <v/>
      </c>
    </row>
    <row r="1280" spans="3:35" ht="20" customHeight="1">
      <c r="C1280" s="83">
        <v>1268</v>
      </c>
      <c r="D1280" s="541"/>
      <c r="E1280" s="541"/>
      <c r="F1280" s="541"/>
      <c r="G1280" s="542"/>
      <c r="H1280" s="541"/>
      <c r="I1280" s="541"/>
      <c r="K1280" s="287">
        <v>1</v>
      </c>
      <c r="AG1280" s="430" t="str">
        <f>IF(AI1280=1,SUM(AI$13:AI1280),"")</f>
        <v/>
      </c>
      <c r="AH1280" s="431" t="str">
        <f t="shared" si="43"/>
        <v/>
      </c>
      <c r="AI1280" s="430" t="str">
        <f t="shared" si="44"/>
        <v/>
      </c>
    </row>
    <row r="1281" spans="3:35" ht="20" customHeight="1">
      <c r="C1281" s="83">
        <v>1269</v>
      </c>
      <c r="D1281" s="541"/>
      <c r="E1281" s="541"/>
      <c r="F1281" s="541"/>
      <c r="G1281" s="542"/>
      <c r="H1281" s="541"/>
      <c r="I1281" s="541"/>
      <c r="K1281" s="287">
        <v>1</v>
      </c>
      <c r="AG1281" s="430" t="str">
        <f>IF(AI1281=1,SUM(AI$13:AI1281),"")</f>
        <v/>
      </c>
      <c r="AH1281" s="431" t="str">
        <f t="shared" si="43"/>
        <v/>
      </c>
      <c r="AI1281" s="430" t="str">
        <f t="shared" si="44"/>
        <v/>
      </c>
    </row>
    <row r="1282" spans="3:35" ht="20" customHeight="1">
      <c r="C1282" s="83">
        <v>1270</v>
      </c>
      <c r="D1282" s="541"/>
      <c r="E1282" s="541"/>
      <c r="F1282" s="541"/>
      <c r="G1282" s="542"/>
      <c r="H1282" s="541"/>
      <c r="I1282" s="541"/>
      <c r="K1282" s="287">
        <v>1</v>
      </c>
      <c r="AG1282" s="430" t="str">
        <f>IF(AI1282=1,SUM(AI$13:AI1282),"")</f>
        <v/>
      </c>
      <c r="AH1282" s="431" t="str">
        <f t="shared" si="43"/>
        <v/>
      </c>
      <c r="AI1282" s="430" t="str">
        <f t="shared" si="44"/>
        <v/>
      </c>
    </row>
    <row r="1283" spans="3:35" ht="20" customHeight="1">
      <c r="C1283" s="83">
        <v>1271</v>
      </c>
      <c r="D1283" s="541"/>
      <c r="E1283" s="541"/>
      <c r="F1283" s="541"/>
      <c r="G1283" s="542"/>
      <c r="H1283" s="541"/>
      <c r="I1283" s="541"/>
      <c r="K1283" s="287">
        <v>1</v>
      </c>
      <c r="AG1283" s="430" t="str">
        <f>IF(AI1283=1,SUM(AI$13:AI1283),"")</f>
        <v/>
      </c>
      <c r="AH1283" s="431" t="str">
        <f t="shared" si="43"/>
        <v/>
      </c>
      <c r="AI1283" s="430" t="str">
        <f t="shared" si="44"/>
        <v/>
      </c>
    </row>
    <row r="1284" spans="3:35" ht="20" customHeight="1">
      <c r="C1284" s="83">
        <v>1272</v>
      </c>
      <c r="D1284" s="541"/>
      <c r="E1284" s="541"/>
      <c r="F1284" s="541"/>
      <c r="G1284" s="542"/>
      <c r="H1284" s="541"/>
      <c r="I1284" s="541"/>
      <c r="K1284" s="287">
        <v>1</v>
      </c>
      <c r="AG1284" s="430" t="str">
        <f>IF(AI1284=1,SUM(AI$13:AI1284),"")</f>
        <v/>
      </c>
      <c r="AH1284" s="431" t="str">
        <f t="shared" si="43"/>
        <v/>
      </c>
      <c r="AI1284" s="430" t="str">
        <f t="shared" si="44"/>
        <v/>
      </c>
    </row>
    <row r="1285" spans="3:35" ht="20" customHeight="1">
      <c r="C1285" s="83">
        <v>1273</v>
      </c>
      <c r="D1285" s="541"/>
      <c r="E1285" s="541"/>
      <c r="F1285" s="541"/>
      <c r="G1285" s="542"/>
      <c r="H1285" s="541"/>
      <c r="I1285" s="541"/>
      <c r="K1285" s="287">
        <v>1</v>
      </c>
      <c r="AG1285" s="430" t="str">
        <f>IF(AI1285=1,SUM(AI$13:AI1285),"")</f>
        <v/>
      </c>
      <c r="AH1285" s="431" t="str">
        <f t="shared" si="43"/>
        <v/>
      </c>
      <c r="AI1285" s="430" t="str">
        <f t="shared" si="44"/>
        <v/>
      </c>
    </row>
    <row r="1286" spans="3:35" ht="20" customHeight="1">
      <c r="C1286" s="83">
        <v>1274</v>
      </c>
      <c r="D1286" s="541"/>
      <c r="E1286" s="541"/>
      <c r="F1286" s="541"/>
      <c r="G1286" s="542"/>
      <c r="H1286" s="541"/>
      <c r="I1286" s="541"/>
      <c r="K1286" s="287">
        <v>1</v>
      </c>
      <c r="AG1286" s="430" t="str">
        <f>IF(AI1286=1,SUM(AI$13:AI1286),"")</f>
        <v/>
      </c>
      <c r="AH1286" s="431" t="str">
        <f t="shared" si="43"/>
        <v/>
      </c>
      <c r="AI1286" s="430" t="str">
        <f t="shared" si="44"/>
        <v/>
      </c>
    </row>
    <row r="1287" spans="3:35" ht="20" customHeight="1">
      <c r="C1287" s="83">
        <v>1275</v>
      </c>
      <c r="D1287" s="541"/>
      <c r="E1287" s="541"/>
      <c r="F1287" s="541"/>
      <c r="G1287" s="542"/>
      <c r="H1287" s="541"/>
      <c r="I1287" s="541"/>
      <c r="K1287" s="287">
        <v>1</v>
      </c>
      <c r="AG1287" s="430" t="str">
        <f>IF(AI1287=1,SUM(AI$13:AI1287),"")</f>
        <v/>
      </c>
      <c r="AH1287" s="431" t="str">
        <f t="shared" si="43"/>
        <v/>
      </c>
      <c r="AI1287" s="430" t="str">
        <f t="shared" si="44"/>
        <v/>
      </c>
    </row>
    <row r="1288" spans="3:35" ht="20" customHeight="1">
      <c r="C1288" s="83">
        <v>1276</v>
      </c>
      <c r="D1288" s="541"/>
      <c r="E1288" s="541"/>
      <c r="F1288" s="541"/>
      <c r="G1288" s="542"/>
      <c r="H1288" s="541"/>
      <c r="I1288" s="541"/>
      <c r="K1288" s="287">
        <v>1</v>
      </c>
      <c r="AG1288" s="430" t="str">
        <f>IF(AI1288=1,SUM(AI$13:AI1288),"")</f>
        <v/>
      </c>
      <c r="AH1288" s="431" t="str">
        <f t="shared" si="43"/>
        <v/>
      </c>
      <c r="AI1288" s="430" t="str">
        <f t="shared" si="44"/>
        <v/>
      </c>
    </row>
    <row r="1289" spans="3:35" ht="20" customHeight="1">
      <c r="C1289" s="83">
        <v>1277</v>
      </c>
      <c r="D1289" s="541"/>
      <c r="E1289" s="541"/>
      <c r="F1289" s="541"/>
      <c r="G1289" s="542"/>
      <c r="H1289" s="541"/>
      <c r="I1289" s="541"/>
      <c r="K1289" s="287">
        <v>1</v>
      </c>
      <c r="AG1289" s="430" t="str">
        <f>IF(AI1289=1,SUM(AI$13:AI1289),"")</f>
        <v/>
      </c>
      <c r="AH1289" s="431" t="str">
        <f t="shared" si="43"/>
        <v/>
      </c>
      <c r="AI1289" s="430" t="str">
        <f t="shared" si="44"/>
        <v/>
      </c>
    </row>
    <row r="1290" spans="3:35" ht="20" customHeight="1">
      <c r="C1290" s="83">
        <v>1278</v>
      </c>
      <c r="D1290" s="541"/>
      <c r="E1290" s="541"/>
      <c r="F1290" s="541"/>
      <c r="G1290" s="542"/>
      <c r="H1290" s="541"/>
      <c r="I1290" s="541"/>
      <c r="K1290" s="287">
        <v>1</v>
      </c>
      <c r="AG1290" s="430" t="str">
        <f>IF(AI1290=1,SUM(AI$13:AI1290),"")</f>
        <v/>
      </c>
      <c r="AH1290" s="431" t="str">
        <f t="shared" si="43"/>
        <v/>
      </c>
      <c r="AI1290" s="430" t="str">
        <f t="shared" si="44"/>
        <v/>
      </c>
    </row>
    <row r="1291" spans="3:35" ht="20" customHeight="1">
      <c r="C1291" s="83">
        <v>1279</v>
      </c>
      <c r="D1291" s="541"/>
      <c r="E1291" s="541"/>
      <c r="F1291" s="541"/>
      <c r="G1291" s="542"/>
      <c r="H1291" s="541"/>
      <c r="I1291" s="541"/>
      <c r="K1291" s="287">
        <v>1</v>
      </c>
      <c r="AG1291" s="430" t="str">
        <f>IF(AI1291=1,SUM(AI$13:AI1291),"")</f>
        <v/>
      </c>
      <c r="AH1291" s="431" t="str">
        <f t="shared" si="43"/>
        <v/>
      </c>
      <c r="AI1291" s="430" t="str">
        <f t="shared" si="44"/>
        <v/>
      </c>
    </row>
    <row r="1292" spans="3:35" ht="20" customHeight="1">
      <c r="C1292" s="83">
        <v>1280</v>
      </c>
      <c r="D1292" s="541"/>
      <c r="E1292" s="541"/>
      <c r="F1292" s="541"/>
      <c r="G1292" s="542"/>
      <c r="H1292" s="541"/>
      <c r="I1292" s="541"/>
      <c r="K1292" s="287">
        <v>1</v>
      </c>
      <c r="AG1292" s="430" t="str">
        <f>IF(AI1292=1,SUM(AI$13:AI1292),"")</f>
        <v/>
      </c>
      <c r="AH1292" s="431" t="str">
        <f t="shared" si="43"/>
        <v/>
      </c>
      <c r="AI1292" s="430" t="str">
        <f t="shared" si="44"/>
        <v/>
      </c>
    </row>
    <row r="1293" spans="3:35" ht="20" customHeight="1">
      <c r="C1293" s="83">
        <v>1281</v>
      </c>
      <c r="D1293" s="541"/>
      <c r="E1293" s="541"/>
      <c r="F1293" s="541"/>
      <c r="G1293" s="542"/>
      <c r="H1293" s="541"/>
      <c r="I1293" s="541"/>
      <c r="K1293" s="287">
        <v>1</v>
      </c>
      <c r="AG1293" s="430" t="str">
        <f>IF(AI1293=1,SUM(AI$13:AI1293),"")</f>
        <v/>
      </c>
      <c r="AH1293" s="431" t="str">
        <f t="shared" si="43"/>
        <v/>
      </c>
      <c r="AI1293" s="430" t="str">
        <f t="shared" si="44"/>
        <v/>
      </c>
    </row>
    <row r="1294" spans="3:35" ht="20" customHeight="1">
      <c r="C1294" s="83">
        <v>1282</v>
      </c>
      <c r="D1294" s="541"/>
      <c r="E1294" s="541"/>
      <c r="F1294" s="541"/>
      <c r="G1294" s="542"/>
      <c r="H1294" s="541"/>
      <c r="I1294" s="541"/>
      <c r="K1294" s="287">
        <v>1</v>
      </c>
      <c r="AG1294" s="430" t="str">
        <f>IF(AI1294=1,SUM(AI$13:AI1294),"")</f>
        <v/>
      </c>
      <c r="AH1294" s="431" t="str">
        <f t="shared" ref="AH1294:AH1357" si="45">IF(I1294="","",I1294&amp;"; ")</f>
        <v/>
      </c>
      <c r="AI1294" s="430" t="str">
        <f t="shared" ref="AI1294:AI1357" si="46">IF(AH1294="","",1)</f>
        <v/>
      </c>
    </row>
    <row r="1295" spans="3:35" ht="20" customHeight="1">
      <c r="C1295" s="83">
        <v>1283</v>
      </c>
      <c r="D1295" s="541"/>
      <c r="E1295" s="541"/>
      <c r="F1295" s="541"/>
      <c r="G1295" s="542"/>
      <c r="H1295" s="541"/>
      <c r="I1295" s="541"/>
      <c r="K1295" s="287">
        <v>1</v>
      </c>
      <c r="AG1295" s="430" t="str">
        <f>IF(AI1295=1,SUM(AI$13:AI1295),"")</f>
        <v/>
      </c>
      <c r="AH1295" s="431" t="str">
        <f t="shared" si="45"/>
        <v/>
      </c>
      <c r="AI1295" s="430" t="str">
        <f t="shared" si="46"/>
        <v/>
      </c>
    </row>
    <row r="1296" spans="3:35" ht="20" customHeight="1">
      <c r="C1296" s="83">
        <v>1284</v>
      </c>
      <c r="D1296" s="541"/>
      <c r="E1296" s="541"/>
      <c r="F1296" s="541"/>
      <c r="G1296" s="542"/>
      <c r="H1296" s="541"/>
      <c r="I1296" s="541"/>
      <c r="K1296" s="287">
        <v>1</v>
      </c>
      <c r="AG1296" s="430" t="str">
        <f>IF(AI1296=1,SUM(AI$13:AI1296),"")</f>
        <v/>
      </c>
      <c r="AH1296" s="431" t="str">
        <f t="shared" si="45"/>
        <v/>
      </c>
      <c r="AI1296" s="430" t="str">
        <f t="shared" si="46"/>
        <v/>
      </c>
    </row>
    <row r="1297" spans="3:35" ht="20" customHeight="1">
      <c r="C1297" s="83">
        <v>1285</v>
      </c>
      <c r="D1297" s="541"/>
      <c r="E1297" s="541"/>
      <c r="F1297" s="541"/>
      <c r="G1297" s="542"/>
      <c r="H1297" s="541"/>
      <c r="I1297" s="541"/>
      <c r="K1297" s="287">
        <v>1</v>
      </c>
      <c r="AG1297" s="430" t="str">
        <f>IF(AI1297=1,SUM(AI$13:AI1297),"")</f>
        <v/>
      </c>
      <c r="AH1297" s="431" t="str">
        <f t="shared" si="45"/>
        <v/>
      </c>
      <c r="AI1297" s="430" t="str">
        <f t="shared" si="46"/>
        <v/>
      </c>
    </row>
    <row r="1298" spans="3:35" ht="20" customHeight="1">
      <c r="C1298" s="83">
        <v>1286</v>
      </c>
      <c r="D1298" s="541"/>
      <c r="E1298" s="541"/>
      <c r="F1298" s="541"/>
      <c r="G1298" s="542"/>
      <c r="H1298" s="541"/>
      <c r="I1298" s="541"/>
      <c r="K1298" s="287">
        <v>1</v>
      </c>
      <c r="AG1298" s="430" t="str">
        <f>IF(AI1298=1,SUM(AI$13:AI1298),"")</f>
        <v/>
      </c>
      <c r="AH1298" s="431" t="str">
        <f t="shared" si="45"/>
        <v/>
      </c>
      <c r="AI1298" s="430" t="str">
        <f t="shared" si="46"/>
        <v/>
      </c>
    </row>
    <row r="1299" spans="3:35" ht="20" customHeight="1">
      <c r="C1299" s="83">
        <v>1287</v>
      </c>
      <c r="D1299" s="541"/>
      <c r="E1299" s="541"/>
      <c r="F1299" s="541"/>
      <c r="G1299" s="542"/>
      <c r="H1299" s="541"/>
      <c r="I1299" s="541"/>
      <c r="K1299" s="287">
        <v>1</v>
      </c>
      <c r="AG1299" s="430" t="str">
        <f>IF(AI1299=1,SUM(AI$13:AI1299),"")</f>
        <v/>
      </c>
      <c r="AH1299" s="431" t="str">
        <f t="shared" si="45"/>
        <v/>
      </c>
      <c r="AI1299" s="430" t="str">
        <f t="shared" si="46"/>
        <v/>
      </c>
    </row>
    <row r="1300" spans="3:35" ht="20" customHeight="1">
      <c r="C1300" s="83">
        <v>1288</v>
      </c>
      <c r="D1300" s="541"/>
      <c r="E1300" s="541"/>
      <c r="F1300" s="541"/>
      <c r="G1300" s="542"/>
      <c r="H1300" s="541"/>
      <c r="I1300" s="541"/>
      <c r="K1300" s="287">
        <v>1</v>
      </c>
      <c r="AG1300" s="430" t="str">
        <f>IF(AI1300=1,SUM(AI$13:AI1300),"")</f>
        <v/>
      </c>
      <c r="AH1300" s="431" t="str">
        <f t="shared" si="45"/>
        <v/>
      </c>
      <c r="AI1300" s="430" t="str">
        <f t="shared" si="46"/>
        <v/>
      </c>
    </row>
    <row r="1301" spans="3:35" ht="20" customHeight="1">
      <c r="C1301" s="83">
        <v>1289</v>
      </c>
      <c r="D1301" s="541"/>
      <c r="E1301" s="541"/>
      <c r="F1301" s="541"/>
      <c r="G1301" s="542"/>
      <c r="H1301" s="541"/>
      <c r="I1301" s="541"/>
      <c r="K1301" s="287">
        <v>1</v>
      </c>
      <c r="AG1301" s="430" t="str">
        <f>IF(AI1301=1,SUM(AI$13:AI1301),"")</f>
        <v/>
      </c>
      <c r="AH1301" s="431" t="str">
        <f t="shared" si="45"/>
        <v/>
      </c>
      <c r="AI1301" s="430" t="str">
        <f t="shared" si="46"/>
        <v/>
      </c>
    </row>
    <row r="1302" spans="3:35" ht="20" customHeight="1">
      <c r="C1302" s="83">
        <v>1290</v>
      </c>
      <c r="D1302" s="541"/>
      <c r="E1302" s="541"/>
      <c r="F1302" s="541"/>
      <c r="G1302" s="542"/>
      <c r="H1302" s="541"/>
      <c r="I1302" s="541"/>
      <c r="K1302" s="287">
        <v>1</v>
      </c>
      <c r="AG1302" s="430" t="str">
        <f>IF(AI1302=1,SUM(AI$13:AI1302),"")</f>
        <v/>
      </c>
      <c r="AH1302" s="431" t="str">
        <f t="shared" si="45"/>
        <v/>
      </c>
      <c r="AI1302" s="430" t="str">
        <f t="shared" si="46"/>
        <v/>
      </c>
    </row>
    <row r="1303" spans="3:35" ht="20" customHeight="1">
      <c r="C1303" s="83">
        <v>1291</v>
      </c>
      <c r="D1303" s="541"/>
      <c r="E1303" s="541"/>
      <c r="F1303" s="541"/>
      <c r="G1303" s="542"/>
      <c r="H1303" s="541"/>
      <c r="I1303" s="541"/>
      <c r="K1303" s="287">
        <v>1</v>
      </c>
      <c r="AG1303" s="430" t="str">
        <f>IF(AI1303=1,SUM(AI$13:AI1303),"")</f>
        <v/>
      </c>
      <c r="AH1303" s="431" t="str">
        <f t="shared" si="45"/>
        <v/>
      </c>
      <c r="AI1303" s="430" t="str">
        <f t="shared" si="46"/>
        <v/>
      </c>
    </row>
    <row r="1304" spans="3:35" ht="20" customHeight="1">
      <c r="C1304" s="83">
        <v>1292</v>
      </c>
      <c r="D1304" s="541"/>
      <c r="E1304" s="541"/>
      <c r="F1304" s="541"/>
      <c r="G1304" s="542"/>
      <c r="H1304" s="541"/>
      <c r="I1304" s="541"/>
      <c r="K1304" s="287">
        <v>1</v>
      </c>
      <c r="AG1304" s="430" t="str">
        <f>IF(AI1304=1,SUM(AI$13:AI1304),"")</f>
        <v/>
      </c>
      <c r="AH1304" s="431" t="str">
        <f t="shared" si="45"/>
        <v/>
      </c>
      <c r="AI1304" s="430" t="str">
        <f t="shared" si="46"/>
        <v/>
      </c>
    </row>
    <row r="1305" spans="3:35" ht="20" customHeight="1">
      <c r="C1305" s="83">
        <v>1293</v>
      </c>
      <c r="D1305" s="541"/>
      <c r="E1305" s="541"/>
      <c r="F1305" s="541"/>
      <c r="G1305" s="542"/>
      <c r="H1305" s="541"/>
      <c r="I1305" s="541"/>
      <c r="K1305" s="287">
        <v>1</v>
      </c>
      <c r="AG1305" s="430" t="str">
        <f>IF(AI1305=1,SUM(AI$13:AI1305),"")</f>
        <v/>
      </c>
      <c r="AH1305" s="431" t="str">
        <f t="shared" si="45"/>
        <v/>
      </c>
      <c r="AI1305" s="430" t="str">
        <f t="shared" si="46"/>
        <v/>
      </c>
    </row>
    <row r="1306" spans="3:35" ht="20" customHeight="1">
      <c r="C1306" s="83">
        <v>1294</v>
      </c>
      <c r="D1306" s="541"/>
      <c r="E1306" s="541"/>
      <c r="F1306" s="541"/>
      <c r="G1306" s="542"/>
      <c r="H1306" s="541"/>
      <c r="I1306" s="541"/>
      <c r="K1306" s="287">
        <v>1</v>
      </c>
      <c r="AG1306" s="430" t="str">
        <f>IF(AI1306=1,SUM(AI$13:AI1306),"")</f>
        <v/>
      </c>
      <c r="AH1306" s="431" t="str">
        <f t="shared" si="45"/>
        <v/>
      </c>
      <c r="AI1306" s="430" t="str">
        <f t="shared" si="46"/>
        <v/>
      </c>
    </row>
    <row r="1307" spans="3:35" ht="20" customHeight="1">
      <c r="C1307" s="83">
        <v>1295</v>
      </c>
      <c r="D1307" s="541"/>
      <c r="E1307" s="541"/>
      <c r="F1307" s="541"/>
      <c r="G1307" s="542"/>
      <c r="H1307" s="541"/>
      <c r="I1307" s="541"/>
      <c r="K1307" s="287">
        <v>1</v>
      </c>
      <c r="AG1307" s="430" t="str">
        <f>IF(AI1307=1,SUM(AI$13:AI1307),"")</f>
        <v/>
      </c>
      <c r="AH1307" s="431" t="str">
        <f t="shared" si="45"/>
        <v/>
      </c>
      <c r="AI1307" s="430" t="str">
        <f t="shared" si="46"/>
        <v/>
      </c>
    </row>
    <row r="1308" spans="3:35" ht="20" customHeight="1">
      <c r="C1308" s="83">
        <v>1296</v>
      </c>
      <c r="D1308" s="541"/>
      <c r="E1308" s="541"/>
      <c r="F1308" s="541"/>
      <c r="G1308" s="542"/>
      <c r="H1308" s="541"/>
      <c r="I1308" s="541"/>
      <c r="K1308" s="287">
        <v>1</v>
      </c>
      <c r="AG1308" s="430" t="str">
        <f>IF(AI1308=1,SUM(AI$13:AI1308),"")</f>
        <v/>
      </c>
      <c r="AH1308" s="431" t="str">
        <f t="shared" si="45"/>
        <v/>
      </c>
      <c r="AI1308" s="430" t="str">
        <f t="shared" si="46"/>
        <v/>
      </c>
    </row>
    <row r="1309" spans="3:35" ht="20" customHeight="1">
      <c r="C1309" s="83">
        <v>1297</v>
      </c>
      <c r="D1309" s="541"/>
      <c r="E1309" s="541"/>
      <c r="F1309" s="541"/>
      <c r="G1309" s="542"/>
      <c r="H1309" s="541"/>
      <c r="I1309" s="541"/>
      <c r="K1309" s="287">
        <v>1</v>
      </c>
      <c r="AG1309" s="430" t="str">
        <f>IF(AI1309=1,SUM(AI$13:AI1309),"")</f>
        <v/>
      </c>
      <c r="AH1309" s="431" t="str">
        <f t="shared" si="45"/>
        <v/>
      </c>
      <c r="AI1309" s="430" t="str">
        <f t="shared" si="46"/>
        <v/>
      </c>
    </row>
    <row r="1310" spans="3:35" ht="20" customHeight="1">
      <c r="C1310" s="83">
        <v>1298</v>
      </c>
      <c r="D1310" s="541"/>
      <c r="E1310" s="541"/>
      <c r="F1310" s="541"/>
      <c r="G1310" s="542"/>
      <c r="H1310" s="541"/>
      <c r="I1310" s="541"/>
      <c r="K1310" s="287">
        <v>1</v>
      </c>
      <c r="AG1310" s="430" t="str">
        <f>IF(AI1310=1,SUM(AI$13:AI1310),"")</f>
        <v/>
      </c>
      <c r="AH1310" s="431" t="str">
        <f t="shared" si="45"/>
        <v/>
      </c>
      <c r="AI1310" s="430" t="str">
        <f t="shared" si="46"/>
        <v/>
      </c>
    </row>
    <row r="1311" spans="3:35" ht="20" customHeight="1">
      <c r="C1311" s="83">
        <v>1299</v>
      </c>
      <c r="D1311" s="541"/>
      <c r="E1311" s="541"/>
      <c r="F1311" s="541"/>
      <c r="G1311" s="542"/>
      <c r="H1311" s="541"/>
      <c r="I1311" s="541"/>
      <c r="K1311" s="287">
        <v>1</v>
      </c>
      <c r="AG1311" s="430" t="str">
        <f>IF(AI1311=1,SUM(AI$13:AI1311),"")</f>
        <v/>
      </c>
      <c r="AH1311" s="431" t="str">
        <f t="shared" si="45"/>
        <v/>
      </c>
      <c r="AI1311" s="430" t="str">
        <f t="shared" si="46"/>
        <v/>
      </c>
    </row>
    <row r="1312" spans="3:35" ht="20" customHeight="1">
      <c r="C1312" s="83">
        <v>1300</v>
      </c>
      <c r="D1312" s="541"/>
      <c r="E1312" s="541"/>
      <c r="F1312" s="541"/>
      <c r="G1312" s="542"/>
      <c r="H1312" s="541"/>
      <c r="I1312" s="541"/>
      <c r="K1312" s="287">
        <v>1</v>
      </c>
      <c r="AG1312" s="430" t="str">
        <f>IF(AI1312=1,SUM(AI$13:AI1312),"")</f>
        <v/>
      </c>
      <c r="AH1312" s="431" t="str">
        <f t="shared" si="45"/>
        <v/>
      </c>
      <c r="AI1312" s="430" t="str">
        <f t="shared" si="46"/>
        <v/>
      </c>
    </row>
    <row r="1313" spans="3:35" ht="20" customHeight="1">
      <c r="C1313" s="83">
        <v>1301</v>
      </c>
      <c r="D1313" s="541"/>
      <c r="E1313" s="541"/>
      <c r="F1313" s="541"/>
      <c r="G1313" s="542"/>
      <c r="H1313" s="541"/>
      <c r="I1313" s="541"/>
      <c r="K1313" s="287">
        <v>1</v>
      </c>
      <c r="AG1313" s="430" t="str">
        <f>IF(AI1313=1,SUM(AI$13:AI1313),"")</f>
        <v/>
      </c>
      <c r="AH1313" s="431" t="str">
        <f t="shared" si="45"/>
        <v/>
      </c>
      <c r="AI1313" s="430" t="str">
        <f t="shared" si="46"/>
        <v/>
      </c>
    </row>
    <row r="1314" spans="3:35" ht="20" customHeight="1">
      <c r="C1314" s="83">
        <v>1302</v>
      </c>
      <c r="D1314" s="541"/>
      <c r="E1314" s="541"/>
      <c r="F1314" s="541"/>
      <c r="G1314" s="542"/>
      <c r="H1314" s="541"/>
      <c r="I1314" s="541"/>
      <c r="K1314" s="287">
        <v>1</v>
      </c>
      <c r="AG1314" s="430" t="str">
        <f>IF(AI1314=1,SUM(AI$13:AI1314),"")</f>
        <v/>
      </c>
      <c r="AH1314" s="431" t="str">
        <f t="shared" si="45"/>
        <v/>
      </c>
      <c r="AI1314" s="430" t="str">
        <f t="shared" si="46"/>
        <v/>
      </c>
    </row>
    <row r="1315" spans="3:35" ht="20" customHeight="1">
      <c r="C1315" s="83">
        <v>1303</v>
      </c>
      <c r="D1315" s="541"/>
      <c r="E1315" s="541"/>
      <c r="F1315" s="541"/>
      <c r="G1315" s="542"/>
      <c r="H1315" s="541"/>
      <c r="I1315" s="541"/>
      <c r="K1315" s="287">
        <v>1</v>
      </c>
      <c r="AG1315" s="430" t="str">
        <f>IF(AI1315=1,SUM(AI$13:AI1315),"")</f>
        <v/>
      </c>
      <c r="AH1315" s="431" t="str">
        <f t="shared" si="45"/>
        <v/>
      </c>
      <c r="AI1315" s="430" t="str">
        <f t="shared" si="46"/>
        <v/>
      </c>
    </row>
    <row r="1316" spans="3:35" ht="20" customHeight="1">
      <c r="C1316" s="83">
        <v>1304</v>
      </c>
      <c r="D1316" s="541"/>
      <c r="E1316" s="541"/>
      <c r="F1316" s="541"/>
      <c r="G1316" s="542"/>
      <c r="H1316" s="541"/>
      <c r="I1316" s="541"/>
      <c r="K1316" s="287">
        <v>1</v>
      </c>
      <c r="AG1316" s="430" t="str">
        <f>IF(AI1316=1,SUM(AI$13:AI1316),"")</f>
        <v/>
      </c>
      <c r="AH1316" s="431" t="str">
        <f t="shared" si="45"/>
        <v/>
      </c>
      <c r="AI1316" s="430" t="str">
        <f t="shared" si="46"/>
        <v/>
      </c>
    </row>
    <row r="1317" spans="3:35" ht="20" customHeight="1">
      <c r="C1317" s="83">
        <v>1305</v>
      </c>
      <c r="D1317" s="541"/>
      <c r="E1317" s="541"/>
      <c r="F1317" s="541"/>
      <c r="G1317" s="542"/>
      <c r="H1317" s="541"/>
      <c r="I1317" s="541"/>
      <c r="K1317" s="287">
        <v>1</v>
      </c>
      <c r="AG1317" s="430" t="str">
        <f>IF(AI1317=1,SUM(AI$13:AI1317),"")</f>
        <v/>
      </c>
      <c r="AH1317" s="431" t="str">
        <f t="shared" si="45"/>
        <v/>
      </c>
      <c r="AI1317" s="430" t="str">
        <f t="shared" si="46"/>
        <v/>
      </c>
    </row>
    <row r="1318" spans="3:35" ht="20" customHeight="1">
      <c r="C1318" s="83">
        <v>1306</v>
      </c>
      <c r="D1318" s="541"/>
      <c r="E1318" s="541"/>
      <c r="F1318" s="541"/>
      <c r="G1318" s="542"/>
      <c r="H1318" s="541"/>
      <c r="I1318" s="541"/>
      <c r="K1318" s="287">
        <v>1</v>
      </c>
      <c r="AG1318" s="430" t="str">
        <f>IF(AI1318=1,SUM(AI$13:AI1318),"")</f>
        <v/>
      </c>
      <c r="AH1318" s="431" t="str">
        <f t="shared" si="45"/>
        <v/>
      </c>
      <c r="AI1318" s="430" t="str">
        <f t="shared" si="46"/>
        <v/>
      </c>
    </row>
    <row r="1319" spans="3:35" ht="20" customHeight="1">
      <c r="C1319" s="83">
        <v>1307</v>
      </c>
      <c r="D1319" s="541"/>
      <c r="E1319" s="541"/>
      <c r="F1319" s="541"/>
      <c r="G1319" s="542"/>
      <c r="H1319" s="541"/>
      <c r="I1319" s="541"/>
      <c r="K1319" s="287">
        <v>1</v>
      </c>
      <c r="AG1319" s="430" t="str">
        <f>IF(AI1319=1,SUM(AI$13:AI1319),"")</f>
        <v/>
      </c>
      <c r="AH1319" s="431" t="str">
        <f t="shared" si="45"/>
        <v/>
      </c>
      <c r="AI1319" s="430" t="str">
        <f t="shared" si="46"/>
        <v/>
      </c>
    </row>
    <row r="1320" spans="3:35" ht="20" customHeight="1">
      <c r="C1320" s="83">
        <v>1308</v>
      </c>
      <c r="D1320" s="541"/>
      <c r="E1320" s="541"/>
      <c r="F1320" s="541"/>
      <c r="G1320" s="542"/>
      <c r="H1320" s="541"/>
      <c r="I1320" s="541"/>
      <c r="K1320" s="287">
        <v>1</v>
      </c>
      <c r="AG1320" s="430" t="str">
        <f>IF(AI1320=1,SUM(AI$13:AI1320),"")</f>
        <v/>
      </c>
      <c r="AH1320" s="431" t="str">
        <f t="shared" si="45"/>
        <v/>
      </c>
      <c r="AI1320" s="430" t="str">
        <f t="shared" si="46"/>
        <v/>
      </c>
    </row>
    <row r="1321" spans="3:35" ht="20" customHeight="1">
      <c r="C1321" s="83">
        <v>1309</v>
      </c>
      <c r="D1321" s="541"/>
      <c r="E1321" s="541"/>
      <c r="F1321" s="541"/>
      <c r="G1321" s="542"/>
      <c r="H1321" s="541"/>
      <c r="I1321" s="541"/>
      <c r="K1321" s="287">
        <v>1</v>
      </c>
      <c r="AG1321" s="430" t="str">
        <f>IF(AI1321=1,SUM(AI$13:AI1321),"")</f>
        <v/>
      </c>
      <c r="AH1321" s="431" t="str">
        <f t="shared" si="45"/>
        <v/>
      </c>
      <c r="AI1321" s="430" t="str">
        <f t="shared" si="46"/>
        <v/>
      </c>
    </row>
    <row r="1322" spans="3:35" ht="20" customHeight="1">
      <c r="C1322" s="83">
        <v>1310</v>
      </c>
      <c r="D1322" s="541"/>
      <c r="E1322" s="541"/>
      <c r="F1322" s="541"/>
      <c r="G1322" s="542"/>
      <c r="H1322" s="541"/>
      <c r="I1322" s="541"/>
      <c r="K1322" s="287">
        <v>1</v>
      </c>
      <c r="AG1322" s="430" t="str">
        <f>IF(AI1322=1,SUM(AI$13:AI1322),"")</f>
        <v/>
      </c>
      <c r="AH1322" s="431" t="str">
        <f t="shared" si="45"/>
        <v/>
      </c>
      <c r="AI1322" s="430" t="str">
        <f t="shared" si="46"/>
        <v/>
      </c>
    </row>
    <row r="1323" spans="3:35" ht="20" customHeight="1">
      <c r="C1323" s="83">
        <v>1311</v>
      </c>
      <c r="D1323" s="541"/>
      <c r="E1323" s="541"/>
      <c r="F1323" s="541"/>
      <c r="G1323" s="542"/>
      <c r="H1323" s="541"/>
      <c r="I1323" s="541"/>
      <c r="K1323" s="287">
        <v>1</v>
      </c>
      <c r="AG1323" s="430" t="str">
        <f>IF(AI1323=1,SUM(AI$13:AI1323),"")</f>
        <v/>
      </c>
      <c r="AH1323" s="431" t="str">
        <f t="shared" si="45"/>
        <v/>
      </c>
      <c r="AI1323" s="430" t="str">
        <f t="shared" si="46"/>
        <v/>
      </c>
    </row>
    <row r="1324" spans="3:35" ht="20" customHeight="1">
      <c r="C1324" s="83">
        <v>1312</v>
      </c>
      <c r="D1324" s="541"/>
      <c r="E1324" s="541"/>
      <c r="F1324" s="541"/>
      <c r="G1324" s="542"/>
      <c r="H1324" s="541"/>
      <c r="I1324" s="541"/>
      <c r="K1324" s="287">
        <v>1</v>
      </c>
      <c r="AG1324" s="430" t="str">
        <f>IF(AI1324=1,SUM(AI$13:AI1324),"")</f>
        <v/>
      </c>
      <c r="AH1324" s="431" t="str">
        <f t="shared" si="45"/>
        <v/>
      </c>
      <c r="AI1324" s="430" t="str">
        <f t="shared" si="46"/>
        <v/>
      </c>
    </row>
    <row r="1325" spans="3:35" ht="20" customHeight="1">
      <c r="C1325" s="83">
        <v>1313</v>
      </c>
      <c r="D1325" s="541"/>
      <c r="E1325" s="541"/>
      <c r="F1325" s="541"/>
      <c r="G1325" s="542"/>
      <c r="H1325" s="541"/>
      <c r="I1325" s="541"/>
      <c r="K1325" s="287">
        <v>1</v>
      </c>
      <c r="AG1325" s="430" t="str">
        <f>IF(AI1325=1,SUM(AI$13:AI1325),"")</f>
        <v/>
      </c>
      <c r="AH1325" s="431" t="str">
        <f t="shared" si="45"/>
        <v/>
      </c>
      <c r="AI1325" s="430" t="str">
        <f t="shared" si="46"/>
        <v/>
      </c>
    </row>
    <row r="1326" spans="3:35" ht="20" customHeight="1">
      <c r="C1326" s="83">
        <v>1314</v>
      </c>
      <c r="D1326" s="541"/>
      <c r="E1326" s="541"/>
      <c r="F1326" s="541"/>
      <c r="G1326" s="542"/>
      <c r="H1326" s="541"/>
      <c r="I1326" s="541"/>
      <c r="K1326" s="287">
        <v>1</v>
      </c>
      <c r="AG1326" s="430" t="str">
        <f>IF(AI1326=1,SUM(AI$13:AI1326),"")</f>
        <v/>
      </c>
      <c r="AH1326" s="431" t="str">
        <f t="shared" si="45"/>
        <v/>
      </c>
      <c r="AI1326" s="430" t="str">
        <f t="shared" si="46"/>
        <v/>
      </c>
    </row>
    <row r="1327" spans="3:35" ht="20" customHeight="1">
      <c r="C1327" s="83">
        <v>1315</v>
      </c>
      <c r="D1327" s="541"/>
      <c r="E1327" s="541"/>
      <c r="F1327" s="541"/>
      <c r="G1327" s="542"/>
      <c r="H1327" s="541"/>
      <c r="I1327" s="541"/>
      <c r="K1327" s="287">
        <v>1</v>
      </c>
      <c r="AG1327" s="430" t="str">
        <f>IF(AI1327=1,SUM(AI$13:AI1327),"")</f>
        <v/>
      </c>
      <c r="AH1327" s="431" t="str">
        <f t="shared" si="45"/>
        <v/>
      </c>
      <c r="AI1327" s="430" t="str">
        <f t="shared" si="46"/>
        <v/>
      </c>
    </row>
    <row r="1328" spans="3:35" ht="20" customHeight="1">
      <c r="C1328" s="83">
        <v>1316</v>
      </c>
      <c r="D1328" s="541"/>
      <c r="E1328" s="541"/>
      <c r="F1328" s="541"/>
      <c r="G1328" s="542"/>
      <c r="H1328" s="541"/>
      <c r="I1328" s="541"/>
      <c r="K1328" s="287">
        <v>1</v>
      </c>
      <c r="AG1328" s="430" t="str">
        <f>IF(AI1328=1,SUM(AI$13:AI1328),"")</f>
        <v/>
      </c>
      <c r="AH1328" s="431" t="str">
        <f t="shared" si="45"/>
        <v/>
      </c>
      <c r="AI1328" s="430" t="str">
        <f t="shared" si="46"/>
        <v/>
      </c>
    </row>
    <row r="1329" spans="3:35" ht="20" customHeight="1">
      <c r="C1329" s="83">
        <v>1317</v>
      </c>
      <c r="D1329" s="541"/>
      <c r="E1329" s="541"/>
      <c r="F1329" s="541"/>
      <c r="G1329" s="542"/>
      <c r="H1329" s="541"/>
      <c r="I1329" s="541"/>
      <c r="K1329" s="287">
        <v>1</v>
      </c>
      <c r="AG1329" s="430" t="str">
        <f>IF(AI1329=1,SUM(AI$13:AI1329),"")</f>
        <v/>
      </c>
      <c r="AH1329" s="431" t="str">
        <f t="shared" si="45"/>
        <v/>
      </c>
      <c r="AI1329" s="430" t="str">
        <f t="shared" si="46"/>
        <v/>
      </c>
    </row>
    <row r="1330" spans="3:35" ht="20" customHeight="1">
      <c r="C1330" s="83">
        <v>1318</v>
      </c>
      <c r="D1330" s="541"/>
      <c r="E1330" s="541"/>
      <c r="F1330" s="541"/>
      <c r="G1330" s="542"/>
      <c r="H1330" s="541"/>
      <c r="I1330" s="541"/>
      <c r="K1330" s="287">
        <v>1</v>
      </c>
      <c r="AG1330" s="430" t="str">
        <f>IF(AI1330=1,SUM(AI$13:AI1330),"")</f>
        <v/>
      </c>
      <c r="AH1330" s="431" t="str">
        <f t="shared" si="45"/>
        <v/>
      </c>
      <c r="AI1330" s="430" t="str">
        <f t="shared" si="46"/>
        <v/>
      </c>
    </row>
    <row r="1331" spans="3:35" ht="20" customHeight="1">
      <c r="C1331" s="83">
        <v>1319</v>
      </c>
      <c r="D1331" s="541"/>
      <c r="E1331" s="541"/>
      <c r="F1331" s="541"/>
      <c r="G1331" s="542"/>
      <c r="H1331" s="541"/>
      <c r="I1331" s="541"/>
      <c r="K1331" s="287">
        <v>1</v>
      </c>
      <c r="AG1331" s="430" t="str">
        <f>IF(AI1331=1,SUM(AI$13:AI1331),"")</f>
        <v/>
      </c>
      <c r="AH1331" s="431" t="str">
        <f t="shared" si="45"/>
        <v/>
      </c>
      <c r="AI1331" s="430" t="str">
        <f t="shared" si="46"/>
        <v/>
      </c>
    </row>
    <row r="1332" spans="3:35" ht="20" customHeight="1">
      <c r="C1332" s="83">
        <v>1320</v>
      </c>
      <c r="D1332" s="541"/>
      <c r="E1332" s="541"/>
      <c r="F1332" s="541"/>
      <c r="G1332" s="542"/>
      <c r="H1332" s="541"/>
      <c r="I1332" s="541"/>
      <c r="K1332" s="287">
        <v>1</v>
      </c>
      <c r="AG1332" s="430" t="str">
        <f>IF(AI1332=1,SUM(AI$13:AI1332),"")</f>
        <v/>
      </c>
      <c r="AH1332" s="431" t="str">
        <f t="shared" si="45"/>
        <v/>
      </c>
      <c r="AI1332" s="430" t="str">
        <f t="shared" si="46"/>
        <v/>
      </c>
    </row>
    <row r="1333" spans="3:35" ht="20" customHeight="1">
      <c r="C1333" s="83">
        <v>1321</v>
      </c>
      <c r="D1333" s="541"/>
      <c r="E1333" s="541"/>
      <c r="F1333" s="541"/>
      <c r="G1333" s="542"/>
      <c r="H1333" s="541"/>
      <c r="I1333" s="541"/>
      <c r="K1333" s="287">
        <v>1</v>
      </c>
      <c r="AG1333" s="430" t="str">
        <f>IF(AI1333=1,SUM(AI$13:AI1333),"")</f>
        <v/>
      </c>
      <c r="AH1333" s="431" t="str">
        <f t="shared" si="45"/>
        <v/>
      </c>
      <c r="AI1333" s="430" t="str">
        <f t="shared" si="46"/>
        <v/>
      </c>
    </row>
    <row r="1334" spans="3:35" ht="20" customHeight="1">
      <c r="C1334" s="83">
        <v>1322</v>
      </c>
      <c r="D1334" s="541"/>
      <c r="E1334" s="541"/>
      <c r="F1334" s="541"/>
      <c r="G1334" s="542"/>
      <c r="H1334" s="541"/>
      <c r="I1334" s="541"/>
      <c r="K1334" s="287">
        <v>1</v>
      </c>
      <c r="AG1334" s="430" t="str">
        <f>IF(AI1334=1,SUM(AI$13:AI1334),"")</f>
        <v/>
      </c>
      <c r="AH1334" s="431" t="str">
        <f t="shared" si="45"/>
        <v/>
      </c>
      <c r="AI1334" s="430" t="str">
        <f t="shared" si="46"/>
        <v/>
      </c>
    </row>
    <row r="1335" spans="3:35" ht="20" customHeight="1">
      <c r="C1335" s="83">
        <v>1323</v>
      </c>
      <c r="D1335" s="541"/>
      <c r="E1335" s="541"/>
      <c r="F1335" s="541"/>
      <c r="G1335" s="542"/>
      <c r="H1335" s="541"/>
      <c r="I1335" s="541"/>
      <c r="K1335" s="287">
        <v>1</v>
      </c>
      <c r="AG1335" s="430" t="str">
        <f>IF(AI1335=1,SUM(AI$13:AI1335),"")</f>
        <v/>
      </c>
      <c r="AH1335" s="431" t="str">
        <f t="shared" si="45"/>
        <v/>
      </c>
      <c r="AI1335" s="430" t="str">
        <f t="shared" si="46"/>
        <v/>
      </c>
    </row>
    <row r="1336" spans="3:35" ht="20" customHeight="1">
      <c r="C1336" s="83">
        <v>1324</v>
      </c>
      <c r="D1336" s="541"/>
      <c r="E1336" s="541"/>
      <c r="F1336" s="541"/>
      <c r="G1336" s="542"/>
      <c r="H1336" s="541"/>
      <c r="I1336" s="541"/>
      <c r="K1336" s="287">
        <v>1</v>
      </c>
      <c r="AG1336" s="430" t="str">
        <f>IF(AI1336=1,SUM(AI$13:AI1336),"")</f>
        <v/>
      </c>
      <c r="AH1336" s="431" t="str">
        <f t="shared" si="45"/>
        <v/>
      </c>
      <c r="AI1336" s="430" t="str">
        <f t="shared" si="46"/>
        <v/>
      </c>
    </row>
    <row r="1337" spans="3:35" ht="20" customHeight="1">
      <c r="C1337" s="83">
        <v>1325</v>
      </c>
      <c r="D1337" s="541"/>
      <c r="E1337" s="541"/>
      <c r="F1337" s="541"/>
      <c r="G1337" s="542"/>
      <c r="H1337" s="541"/>
      <c r="I1337" s="541"/>
      <c r="K1337" s="287">
        <v>1</v>
      </c>
      <c r="AG1337" s="430" t="str">
        <f>IF(AI1337=1,SUM(AI$13:AI1337),"")</f>
        <v/>
      </c>
      <c r="AH1337" s="431" t="str">
        <f t="shared" si="45"/>
        <v/>
      </c>
      <c r="AI1337" s="430" t="str">
        <f t="shared" si="46"/>
        <v/>
      </c>
    </row>
    <row r="1338" spans="3:35" ht="20" customHeight="1">
      <c r="C1338" s="83">
        <v>1326</v>
      </c>
      <c r="D1338" s="541"/>
      <c r="E1338" s="541"/>
      <c r="F1338" s="541"/>
      <c r="G1338" s="542"/>
      <c r="H1338" s="541"/>
      <c r="I1338" s="541"/>
      <c r="K1338" s="287">
        <v>1</v>
      </c>
      <c r="AG1338" s="430" t="str">
        <f>IF(AI1338=1,SUM(AI$13:AI1338),"")</f>
        <v/>
      </c>
      <c r="AH1338" s="431" t="str">
        <f t="shared" si="45"/>
        <v/>
      </c>
      <c r="AI1338" s="430" t="str">
        <f t="shared" si="46"/>
        <v/>
      </c>
    </row>
    <row r="1339" spans="3:35" ht="20" customHeight="1">
      <c r="C1339" s="83">
        <v>1327</v>
      </c>
      <c r="D1339" s="541"/>
      <c r="E1339" s="541"/>
      <c r="F1339" s="541"/>
      <c r="G1339" s="542"/>
      <c r="H1339" s="541"/>
      <c r="I1339" s="541"/>
      <c r="K1339" s="287">
        <v>1</v>
      </c>
      <c r="AG1339" s="430" t="str">
        <f>IF(AI1339=1,SUM(AI$13:AI1339),"")</f>
        <v/>
      </c>
      <c r="AH1339" s="431" t="str">
        <f t="shared" si="45"/>
        <v/>
      </c>
      <c r="AI1339" s="430" t="str">
        <f t="shared" si="46"/>
        <v/>
      </c>
    </row>
    <row r="1340" spans="3:35" ht="20" customHeight="1">
      <c r="C1340" s="83">
        <v>1328</v>
      </c>
      <c r="D1340" s="541"/>
      <c r="E1340" s="541"/>
      <c r="F1340" s="541"/>
      <c r="G1340" s="542"/>
      <c r="H1340" s="541"/>
      <c r="I1340" s="541"/>
      <c r="K1340" s="287">
        <v>1</v>
      </c>
      <c r="AG1340" s="430" t="str">
        <f>IF(AI1340=1,SUM(AI$13:AI1340),"")</f>
        <v/>
      </c>
      <c r="AH1340" s="431" t="str">
        <f t="shared" si="45"/>
        <v/>
      </c>
      <c r="AI1340" s="430" t="str">
        <f t="shared" si="46"/>
        <v/>
      </c>
    </row>
    <row r="1341" spans="3:35" ht="20" customHeight="1">
      <c r="C1341" s="83">
        <v>1329</v>
      </c>
      <c r="D1341" s="541"/>
      <c r="E1341" s="541"/>
      <c r="F1341" s="541"/>
      <c r="G1341" s="542"/>
      <c r="H1341" s="541"/>
      <c r="I1341" s="541"/>
      <c r="K1341" s="287">
        <v>1</v>
      </c>
      <c r="AG1341" s="430" t="str">
        <f>IF(AI1341=1,SUM(AI$13:AI1341),"")</f>
        <v/>
      </c>
      <c r="AH1341" s="431" t="str">
        <f t="shared" si="45"/>
        <v/>
      </c>
      <c r="AI1341" s="430" t="str">
        <f t="shared" si="46"/>
        <v/>
      </c>
    </row>
    <row r="1342" spans="3:35" ht="20" customHeight="1">
      <c r="C1342" s="83">
        <v>1330</v>
      </c>
      <c r="D1342" s="541"/>
      <c r="E1342" s="541"/>
      <c r="F1342" s="541"/>
      <c r="G1342" s="542"/>
      <c r="H1342" s="541"/>
      <c r="I1342" s="541"/>
      <c r="K1342" s="287">
        <v>1</v>
      </c>
      <c r="AG1342" s="430" t="str">
        <f>IF(AI1342=1,SUM(AI$13:AI1342),"")</f>
        <v/>
      </c>
      <c r="AH1342" s="431" t="str">
        <f t="shared" si="45"/>
        <v/>
      </c>
      <c r="AI1342" s="430" t="str">
        <f t="shared" si="46"/>
        <v/>
      </c>
    </row>
    <row r="1343" spans="3:35" ht="20" customHeight="1">
      <c r="C1343" s="83">
        <v>1331</v>
      </c>
      <c r="D1343" s="541"/>
      <c r="E1343" s="541"/>
      <c r="F1343" s="541"/>
      <c r="G1343" s="542"/>
      <c r="H1343" s="541"/>
      <c r="I1343" s="541"/>
      <c r="K1343" s="287">
        <v>1</v>
      </c>
      <c r="AG1343" s="430" t="str">
        <f>IF(AI1343=1,SUM(AI$13:AI1343),"")</f>
        <v/>
      </c>
      <c r="AH1343" s="431" t="str">
        <f t="shared" si="45"/>
        <v/>
      </c>
      <c r="AI1343" s="430" t="str">
        <f t="shared" si="46"/>
        <v/>
      </c>
    </row>
    <row r="1344" spans="3:35" ht="20" customHeight="1">
      <c r="C1344" s="83">
        <v>1332</v>
      </c>
      <c r="D1344" s="541"/>
      <c r="E1344" s="541"/>
      <c r="F1344" s="541"/>
      <c r="G1344" s="542"/>
      <c r="H1344" s="541"/>
      <c r="I1344" s="541"/>
      <c r="K1344" s="287">
        <v>1</v>
      </c>
      <c r="AG1344" s="430" t="str">
        <f>IF(AI1344=1,SUM(AI$13:AI1344),"")</f>
        <v/>
      </c>
      <c r="AH1344" s="431" t="str">
        <f t="shared" si="45"/>
        <v/>
      </c>
      <c r="AI1344" s="430" t="str">
        <f t="shared" si="46"/>
        <v/>
      </c>
    </row>
    <row r="1345" spans="3:35" ht="20" customHeight="1">
      <c r="C1345" s="83">
        <v>1333</v>
      </c>
      <c r="D1345" s="541"/>
      <c r="E1345" s="541"/>
      <c r="F1345" s="541"/>
      <c r="G1345" s="542"/>
      <c r="H1345" s="541"/>
      <c r="I1345" s="541"/>
      <c r="K1345" s="287">
        <v>1</v>
      </c>
      <c r="AG1345" s="430" t="str">
        <f>IF(AI1345=1,SUM(AI$13:AI1345),"")</f>
        <v/>
      </c>
      <c r="AH1345" s="431" t="str">
        <f t="shared" si="45"/>
        <v/>
      </c>
      <c r="AI1345" s="430" t="str">
        <f t="shared" si="46"/>
        <v/>
      </c>
    </row>
    <row r="1346" spans="3:35" ht="20" customHeight="1">
      <c r="C1346" s="83">
        <v>1334</v>
      </c>
      <c r="D1346" s="541"/>
      <c r="E1346" s="541"/>
      <c r="F1346" s="541"/>
      <c r="G1346" s="542"/>
      <c r="H1346" s="541"/>
      <c r="I1346" s="541"/>
      <c r="K1346" s="287">
        <v>1</v>
      </c>
      <c r="AG1346" s="430" t="str">
        <f>IF(AI1346=1,SUM(AI$13:AI1346),"")</f>
        <v/>
      </c>
      <c r="AH1346" s="431" t="str">
        <f t="shared" si="45"/>
        <v/>
      </c>
      <c r="AI1346" s="430" t="str">
        <f t="shared" si="46"/>
        <v/>
      </c>
    </row>
    <row r="1347" spans="3:35" ht="20" customHeight="1">
      <c r="C1347" s="83">
        <v>1335</v>
      </c>
      <c r="D1347" s="541"/>
      <c r="E1347" s="541"/>
      <c r="F1347" s="541"/>
      <c r="G1347" s="542"/>
      <c r="H1347" s="541"/>
      <c r="I1347" s="541"/>
      <c r="K1347" s="287">
        <v>1</v>
      </c>
      <c r="AG1347" s="430" t="str">
        <f>IF(AI1347=1,SUM(AI$13:AI1347),"")</f>
        <v/>
      </c>
      <c r="AH1347" s="431" t="str">
        <f t="shared" si="45"/>
        <v/>
      </c>
      <c r="AI1347" s="430" t="str">
        <f t="shared" si="46"/>
        <v/>
      </c>
    </row>
    <row r="1348" spans="3:35" ht="20" customHeight="1">
      <c r="C1348" s="83">
        <v>1336</v>
      </c>
      <c r="D1348" s="541"/>
      <c r="E1348" s="541"/>
      <c r="F1348" s="541"/>
      <c r="G1348" s="542"/>
      <c r="H1348" s="541"/>
      <c r="I1348" s="541"/>
      <c r="K1348" s="287">
        <v>1</v>
      </c>
      <c r="AG1348" s="430" t="str">
        <f>IF(AI1348=1,SUM(AI$13:AI1348),"")</f>
        <v/>
      </c>
      <c r="AH1348" s="431" t="str">
        <f t="shared" si="45"/>
        <v/>
      </c>
      <c r="AI1348" s="430" t="str">
        <f t="shared" si="46"/>
        <v/>
      </c>
    </row>
    <row r="1349" spans="3:35" ht="20" customHeight="1">
      <c r="C1349" s="83">
        <v>1337</v>
      </c>
      <c r="D1349" s="541"/>
      <c r="E1349" s="541"/>
      <c r="F1349" s="541"/>
      <c r="G1349" s="542"/>
      <c r="H1349" s="541"/>
      <c r="I1349" s="541"/>
      <c r="K1349" s="287">
        <v>1</v>
      </c>
      <c r="AG1349" s="430" t="str">
        <f>IF(AI1349=1,SUM(AI$13:AI1349),"")</f>
        <v/>
      </c>
      <c r="AH1349" s="431" t="str">
        <f t="shared" si="45"/>
        <v/>
      </c>
      <c r="AI1349" s="430" t="str">
        <f t="shared" si="46"/>
        <v/>
      </c>
    </row>
    <row r="1350" spans="3:35" ht="20" customHeight="1">
      <c r="C1350" s="83">
        <v>1338</v>
      </c>
      <c r="D1350" s="541"/>
      <c r="E1350" s="541"/>
      <c r="F1350" s="541"/>
      <c r="G1350" s="542"/>
      <c r="H1350" s="541"/>
      <c r="I1350" s="541"/>
      <c r="K1350" s="287">
        <v>1</v>
      </c>
      <c r="AG1350" s="430" t="str">
        <f>IF(AI1350=1,SUM(AI$13:AI1350),"")</f>
        <v/>
      </c>
      <c r="AH1350" s="431" t="str">
        <f t="shared" si="45"/>
        <v/>
      </c>
      <c r="AI1350" s="430" t="str">
        <f t="shared" si="46"/>
        <v/>
      </c>
    </row>
    <row r="1351" spans="3:35" ht="20" customHeight="1">
      <c r="C1351" s="83">
        <v>1339</v>
      </c>
      <c r="D1351" s="541"/>
      <c r="E1351" s="541"/>
      <c r="F1351" s="541"/>
      <c r="G1351" s="542"/>
      <c r="H1351" s="541"/>
      <c r="I1351" s="541"/>
      <c r="K1351" s="287">
        <v>1</v>
      </c>
      <c r="AG1351" s="430" t="str">
        <f>IF(AI1351=1,SUM(AI$13:AI1351),"")</f>
        <v/>
      </c>
      <c r="AH1351" s="431" t="str">
        <f t="shared" si="45"/>
        <v/>
      </c>
      <c r="AI1351" s="430" t="str">
        <f t="shared" si="46"/>
        <v/>
      </c>
    </row>
    <row r="1352" spans="3:35" ht="20" customHeight="1">
      <c r="C1352" s="83">
        <v>1340</v>
      </c>
      <c r="D1352" s="541"/>
      <c r="E1352" s="541"/>
      <c r="F1352" s="541"/>
      <c r="G1352" s="542"/>
      <c r="H1352" s="541"/>
      <c r="I1352" s="541"/>
      <c r="K1352" s="287">
        <v>1</v>
      </c>
      <c r="AG1352" s="430" t="str">
        <f>IF(AI1352=1,SUM(AI$13:AI1352),"")</f>
        <v/>
      </c>
      <c r="AH1352" s="431" t="str">
        <f t="shared" si="45"/>
        <v/>
      </c>
      <c r="AI1352" s="430" t="str">
        <f t="shared" si="46"/>
        <v/>
      </c>
    </row>
    <row r="1353" spans="3:35" ht="20" customHeight="1">
      <c r="C1353" s="83">
        <v>1341</v>
      </c>
      <c r="D1353" s="541"/>
      <c r="E1353" s="541"/>
      <c r="F1353" s="541"/>
      <c r="G1353" s="542"/>
      <c r="H1353" s="541"/>
      <c r="I1353" s="541"/>
      <c r="K1353" s="287">
        <v>1</v>
      </c>
      <c r="AG1353" s="430" t="str">
        <f>IF(AI1353=1,SUM(AI$13:AI1353),"")</f>
        <v/>
      </c>
      <c r="AH1353" s="431" t="str">
        <f t="shared" si="45"/>
        <v/>
      </c>
      <c r="AI1353" s="430" t="str">
        <f t="shared" si="46"/>
        <v/>
      </c>
    </row>
    <row r="1354" spans="3:35" ht="20" customHeight="1">
      <c r="C1354" s="83">
        <v>1342</v>
      </c>
      <c r="D1354" s="541"/>
      <c r="E1354" s="541"/>
      <c r="F1354" s="541"/>
      <c r="G1354" s="542"/>
      <c r="H1354" s="541"/>
      <c r="I1354" s="541"/>
      <c r="K1354" s="287">
        <v>1</v>
      </c>
      <c r="AG1354" s="430" t="str">
        <f>IF(AI1354=1,SUM(AI$13:AI1354),"")</f>
        <v/>
      </c>
      <c r="AH1354" s="431" t="str">
        <f t="shared" si="45"/>
        <v/>
      </c>
      <c r="AI1354" s="430" t="str">
        <f t="shared" si="46"/>
        <v/>
      </c>
    </row>
    <row r="1355" spans="3:35" ht="20" customHeight="1">
      <c r="C1355" s="83">
        <v>1343</v>
      </c>
      <c r="D1355" s="541"/>
      <c r="E1355" s="541"/>
      <c r="F1355" s="541"/>
      <c r="G1355" s="542"/>
      <c r="H1355" s="541"/>
      <c r="I1355" s="541"/>
      <c r="K1355" s="287">
        <v>1</v>
      </c>
      <c r="AG1355" s="430" t="str">
        <f>IF(AI1355=1,SUM(AI$13:AI1355),"")</f>
        <v/>
      </c>
      <c r="AH1355" s="431" t="str">
        <f t="shared" si="45"/>
        <v/>
      </c>
      <c r="AI1355" s="430" t="str">
        <f t="shared" si="46"/>
        <v/>
      </c>
    </row>
    <row r="1356" spans="3:35" ht="20" customHeight="1">
      <c r="C1356" s="83">
        <v>1344</v>
      </c>
      <c r="D1356" s="541"/>
      <c r="E1356" s="541"/>
      <c r="F1356" s="541"/>
      <c r="G1356" s="542"/>
      <c r="H1356" s="541"/>
      <c r="I1356" s="541"/>
      <c r="K1356" s="287">
        <v>1</v>
      </c>
      <c r="AG1356" s="430" t="str">
        <f>IF(AI1356=1,SUM(AI$13:AI1356),"")</f>
        <v/>
      </c>
      <c r="AH1356" s="431" t="str">
        <f t="shared" si="45"/>
        <v/>
      </c>
      <c r="AI1356" s="430" t="str">
        <f t="shared" si="46"/>
        <v/>
      </c>
    </row>
    <row r="1357" spans="3:35" ht="20" customHeight="1">
      <c r="C1357" s="83">
        <v>1345</v>
      </c>
      <c r="D1357" s="541"/>
      <c r="E1357" s="541"/>
      <c r="F1357" s="541"/>
      <c r="G1357" s="542"/>
      <c r="H1357" s="541"/>
      <c r="I1357" s="541"/>
      <c r="K1357" s="287">
        <v>1</v>
      </c>
      <c r="AG1357" s="430" t="str">
        <f>IF(AI1357=1,SUM(AI$13:AI1357),"")</f>
        <v/>
      </c>
      <c r="AH1357" s="431" t="str">
        <f t="shared" si="45"/>
        <v/>
      </c>
      <c r="AI1357" s="430" t="str">
        <f t="shared" si="46"/>
        <v/>
      </c>
    </row>
    <row r="1358" spans="3:35" ht="20" customHeight="1">
      <c r="C1358" s="83">
        <v>1346</v>
      </c>
      <c r="D1358" s="541"/>
      <c r="E1358" s="541"/>
      <c r="F1358" s="541"/>
      <c r="G1358" s="542"/>
      <c r="H1358" s="541"/>
      <c r="I1358" s="541"/>
      <c r="K1358" s="287">
        <v>1</v>
      </c>
      <c r="AG1358" s="430" t="str">
        <f>IF(AI1358=1,SUM(AI$13:AI1358),"")</f>
        <v/>
      </c>
      <c r="AH1358" s="431" t="str">
        <f t="shared" ref="AH1358:AH1421" si="47">IF(I1358="","",I1358&amp;"; ")</f>
        <v/>
      </c>
      <c r="AI1358" s="430" t="str">
        <f t="shared" ref="AI1358:AI1421" si="48">IF(AH1358="","",1)</f>
        <v/>
      </c>
    </row>
    <row r="1359" spans="3:35" ht="20" customHeight="1">
      <c r="C1359" s="83">
        <v>1347</v>
      </c>
      <c r="D1359" s="541"/>
      <c r="E1359" s="541"/>
      <c r="F1359" s="541"/>
      <c r="G1359" s="542"/>
      <c r="H1359" s="541"/>
      <c r="I1359" s="541"/>
      <c r="K1359" s="287">
        <v>1</v>
      </c>
      <c r="AG1359" s="430" t="str">
        <f>IF(AI1359=1,SUM(AI$13:AI1359),"")</f>
        <v/>
      </c>
      <c r="AH1359" s="431" t="str">
        <f t="shared" si="47"/>
        <v/>
      </c>
      <c r="AI1359" s="430" t="str">
        <f t="shared" si="48"/>
        <v/>
      </c>
    </row>
    <row r="1360" spans="3:35" ht="20" customHeight="1">
      <c r="C1360" s="83">
        <v>1348</v>
      </c>
      <c r="D1360" s="541"/>
      <c r="E1360" s="541"/>
      <c r="F1360" s="541"/>
      <c r="G1360" s="542"/>
      <c r="H1360" s="541"/>
      <c r="I1360" s="541"/>
      <c r="K1360" s="287">
        <v>1</v>
      </c>
      <c r="AG1360" s="430" t="str">
        <f>IF(AI1360=1,SUM(AI$13:AI1360),"")</f>
        <v/>
      </c>
      <c r="AH1360" s="431" t="str">
        <f t="shared" si="47"/>
        <v/>
      </c>
      <c r="AI1360" s="430" t="str">
        <f t="shared" si="48"/>
        <v/>
      </c>
    </row>
    <row r="1361" spans="3:35" ht="20" customHeight="1">
      <c r="C1361" s="83">
        <v>1349</v>
      </c>
      <c r="D1361" s="541"/>
      <c r="E1361" s="541"/>
      <c r="F1361" s="541"/>
      <c r="G1361" s="542"/>
      <c r="H1361" s="541"/>
      <c r="I1361" s="541"/>
      <c r="K1361" s="287">
        <v>1</v>
      </c>
      <c r="AG1361" s="430" t="str">
        <f>IF(AI1361=1,SUM(AI$13:AI1361),"")</f>
        <v/>
      </c>
      <c r="AH1361" s="431" t="str">
        <f t="shared" si="47"/>
        <v/>
      </c>
      <c r="AI1361" s="430" t="str">
        <f t="shared" si="48"/>
        <v/>
      </c>
    </row>
    <row r="1362" spans="3:35" ht="20" customHeight="1">
      <c r="C1362" s="83">
        <v>1350</v>
      </c>
      <c r="D1362" s="541"/>
      <c r="E1362" s="541"/>
      <c r="F1362" s="541"/>
      <c r="G1362" s="542"/>
      <c r="H1362" s="541"/>
      <c r="I1362" s="541"/>
      <c r="K1362" s="287">
        <v>1</v>
      </c>
      <c r="AG1362" s="430" t="str">
        <f>IF(AI1362=1,SUM(AI$13:AI1362),"")</f>
        <v/>
      </c>
      <c r="AH1362" s="431" t="str">
        <f t="shared" si="47"/>
        <v/>
      </c>
      <c r="AI1362" s="430" t="str">
        <f t="shared" si="48"/>
        <v/>
      </c>
    </row>
    <row r="1363" spans="3:35" ht="20" customHeight="1">
      <c r="C1363" s="83">
        <v>1351</v>
      </c>
      <c r="D1363" s="541"/>
      <c r="E1363" s="541"/>
      <c r="F1363" s="541"/>
      <c r="G1363" s="542"/>
      <c r="H1363" s="541"/>
      <c r="I1363" s="541"/>
      <c r="K1363" s="287">
        <v>1</v>
      </c>
      <c r="AG1363" s="430" t="str">
        <f>IF(AI1363=1,SUM(AI$13:AI1363),"")</f>
        <v/>
      </c>
      <c r="AH1363" s="431" t="str">
        <f t="shared" si="47"/>
        <v/>
      </c>
      <c r="AI1363" s="430" t="str">
        <f t="shared" si="48"/>
        <v/>
      </c>
    </row>
    <row r="1364" spans="3:35" ht="20" customHeight="1">
      <c r="C1364" s="83">
        <v>1352</v>
      </c>
      <c r="D1364" s="541"/>
      <c r="E1364" s="541"/>
      <c r="F1364" s="541"/>
      <c r="G1364" s="542"/>
      <c r="H1364" s="541"/>
      <c r="I1364" s="541"/>
      <c r="K1364" s="287">
        <v>1</v>
      </c>
      <c r="AG1364" s="430" t="str">
        <f>IF(AI1364=1,SUM(AI$13:AI1364),"")</f>
        <v/>
      </c>
      <c r="AH1364" s="431" t="str">
        <f t="shared" si="47"/>
        <v/>
      </c>
      <c r="AI1364" s="430" t="str">
        <f t="shared" si="48"/>
        <v/>
      </c>
    </row>
    <row r="1365" spans="3:35" ht="20" customHeight="1">
      <c r="C1365" s="83">
        <v>1353</v>
      </c>
      <c r="D1365" s="541"/>
      <c r="E1365" s="541"/>
      <c r="F1365" s="541"/>
      <c r="G1365" s="542"/>
      <c r="H1365" s="541"/>
      <c r="I1365" s="541"/>
      <c r="K1365" s="287">
        <v>1</v>
      </c>
      <c r="AG1365" s="430" t="str">
        <f>IF(AI1365=1,SUM(AI$13:AI1365),"")</f>
        <v/>
      </c>
      <c r="AH1365" s="431" t="str">
        <f t="shared" si="47"/>
        <v/>
      </c>
      <c r="AI1365" s="430" t="str">
        <f t="shared" si="48"/>
        <v/>
      </c>
    </row>
    <row r="1366" spans="3:35" ht="20" customHeight="1">
      <c r="C1366" s="83">
        <v>1354</v>
      </c>
      <c r="D1366" s="541"/>
      <c r="E1366" s="541"/>
      <c r="F1366" s="541"/>
      <c r="G1366" s="542"/>
      <c r="H1366" s="541"/>
      <c r="I1366" s="541"/>
      <c r="K1366" s="287">
        <v>1</v>
      </c>
      <c r="AG1366" s="430" t="str">
        <f>IF(AI1366=1,SUM(AI$13:AI1366),"")</f>
        <v/>
      </c>
      <c r="AH1366" s="431" t="str">
        <f t="shared" si="47"/>
        <v/>
      </c>
      <c r="AI1366" s="430" t="str">
        <f t="shared" si="48"/>
        <v/>
      </c>
    </row>
    <row r="1367" spans="3:35" ht="20" customHeight="1">
      <c r="C1367" s="83">
        <v>1355</v>
      </c>
      <c r="D1367" s="541"/>
      <c r="E1367" s="541"/>
      <c r="F1367" s="541"/>
      <c r="G1367" s="542"/>
      <c r="H1367" s="541"/>
      <c r="I1367" s="541"/>
      <c r="K1367" s="287">
        <v>1</v>
      </c>
      <c r="AG1367" s="430" t="str">
        <f>IF(AI1367=1,SUM(AI$13:AI1367),"")</f>
        <v/>
      </c>
      <c r="AH1367" s="431" t="str">
        <f t="shared" si="47"/>
        <v/>
      </c>
      <c r="AI1367" s="430" t="str">
        <f t="shared" si="48"/>
        <v/>
      </c>
    </row>
    <row r="1368" spans="3:35" ht="20" customHeight="1">
      <c r="C1368" s="83">
        <v>1356</v>
      </c>
      <c r="D1368" s="541"/>
      <c r="E1368" s="541"/>
      <c r="F1368" s="541"/>
      <c r="G1368" s="542"/>
      <c r="H1368" s="541"/>
      <c r="I1368" s="541"/>
      <c r="K1368" s="287">
        <v>1</v>
      </c>
      <c r="AG1368" s="430" t="str">
        <f>IF(AI1368=1,SUM(AI$13:AI1368),"")</f>
        <v/>
      </c>
      <c r="AH1368" s="431" t="str">
        <f t="shared" si="47"/>
        <v/>
      </c>
      <c r="AI1368" s="430" t="str">
        <f t="shared" si="48"/>
        <v/>
      </c>
    </row>
    <row r="1369" spans="3:35" ht="20" customHeight="1">
      <c r="C1369" s="83">
        <v>1357</v>
      </c>
      <c r="D1369" s="541"/>
      <c r="E1369" s="541"/>
      <c r="F1369" s="541"/>
      <c r="G1369" s="542"/>
      <c r="H1369" s="541"/>
      <c r="I1369" s="541"/>
      <c r="K1369" s="287">
        <v>1</v>
      </c>
      <c r="AG1369" s="430" t="str">
        <f>IF(AI1369=1,SUM(AI$13:AI1369),"")</f>
        <v/>
      </c>
      <c r="AH1369" s="431" t="str">
        <f t="shared" si="47"/>
        <v/>
      </c>
      <c r="AI1369" s="430" t="str">
        <f t="shared" si="48"/>
        <v/>
      </c>
    </row>
    <row r="1370" spans="3:35" ht="20" customHeight="1">
      <c r="C1370" s="83">
        <v>1358</v>
      </c>
      <c r="D1370" s="541"/>
      <c r="E1370" s="541"/>
      <c r="F1370" s="541"/>
      <c r="G1370" s="542"/>
      <c r="H1370" s="541"/>
      <c r="I1370" s="541"/>
      <c r="K1370" s="287">
        <v>1</v>
      </c>
      <c r="AG1370" s="430" t="str">
        <f>IF(AI1370=1,SUM(AI$13:AI1370),"")</f>
        <v/>
      </c>
      <c r="AH1370" s="431" t="str">
        <f t="shared" si="47"/>
        <v/>
      </c>
      <c r="AI1370" s="430" t="str">
        <f t="shared" si="48"/>
        <v/>
      </c>
    </row>
    <row r="1371" spans="3:35" ht="20" customHeight="1">
      <c r="C1371" s="83">
        <v>1359</v>
      </c>
      <c r="D1371" s="541"/>
      <c r="E1371" s="541"/>
      <c r="F1371" s="541"/>
      <c r="G1371" s="542"/>
      <c r="H1371" s="541"/>
      <c r="I1371" s="541"/>
      <c r="K1371" s="287">
        <v>1</v>
      </c>
      <c r="AG1371" s="430" t="str">
        <f>IF(AI1371=1,SUM(AI$13:AI1371),"")</f>
        <v/>
      </c>
      <c r="AH1371" s="431" t="str">
        <f t="shared" si="47"/>
        <v/>
      </c>
      <c r="AI1371" s="430" t="str">
        <f t="shared" si="48"/>
        <v/>
      </c>
    </row>
    <row r="1372" spans="3:35" ht="20" customHeight="1">
      <c r="C1372" s="83">
        <v>1360</v>
      </c>
      <c r="D1372" s="541"/>
      <c r="E1372" s="541"/>
      <c r="F1372" s="541"/>
      <c r="G1372" s="542"/>
      <c r="H1372" s="541"/>
      <c r="I1372" s="541"/>
      <c r="K1372" s="287">
        <v>1</v>
      </c>
      <c r="AG1372" s="430" t="str">
        <f>IF(AI1372=1,SUM(AI$13:AI1372),"")</f>
        <v/>
      </c>
      <c r="AH1372" s="431" t="str">
        <f t="shared" si="47"/>
        <v/>
      </c>
      <c r="AI1372" s="430" t="str">
        <f t="shared" si="48"/>
        <v/>
      </c>
    </row>
    <row r="1373" spans="3:35" ht="20" customHeight="1">
      <c r="C1373" s="83">
        <v>1361</v>
      </c>
      <c r="D1373" s="541"/>
      <c r="E1373" s="541"/>
      <c r="F1373" s="541"/>
      <c r="G1373" s="542"/>
      <c r="H1373" s="541"/>
      <c r="I1373" s="541"/>
      <c r="K1373" s="287">
        <v>1</v>
      </c>
      <c r="AG1373" s="430" t="str">
        <f>IF(AI1373=1,SUM(AI$13:AI1373),"")</f>
        <v/>
      </c>
      <c r="AH1373" s="431" t="str">
        <f t="shared" si="47"/>
        <v/>
      </c>
      <c r="AI1373" s="430" t="str">
        <f t="shared" si="48"/>
        <v/>
      </c>
    </row>
    <row r="1374" spans="3:35" ht="20" customHeight="1">
      <c r="C1374" s="83">
        <v>1362</v>
      </c>
      <c r="D1374" s="541"/>
      <c r="E1374" s="541"/>
      <c r="F1374" s="541"/>
      <c r="G1374" s="542"/>
      <c r="H1374" s="541"/>
      <c r="I1374" s="541"/>
      <c r="K1374" s="287">
        <v>1</v>
      </c>
      <c r="AG1374" s="430" t="str">
        <f>IF(AI1374=1,SUM(AI$13:AI1374),"")</f>
        <v/>
      </c>
      <c r="AH1374" s="431" t="str">
        <f t="shared" si="47"/>
        <v/>
      </c>
      <c r="AI1374" s="430" t="str">
        <f t="shared" si="48"/>
        <v/>
      </c>
    </row>
    <row r="1375" spans="3:35" ht="20" customHeight="1">
      <c r="C1375" s="83">
        <v>1363</v>
      </c>
      <c r="D1375" s="541"/>
      <c r="E1375" s="541"/>
      <c r="F1375" s="541"/>
      <c r="G1375" s="542"/>
      <c r="H1375" s="541"/>
      <c r="I1375" s="541"/>
      <c r="K1375" s="287">
        <v>1</v>
      </c>
      <c r="AG1375" s="430" t="str">
        <f>IF(AI1375=1,SUM(AI$13:AI1375),"")</f>
        <v/>
      </c>
      <c r="AH1375" s="431" t="str">
        <f t="shared" si="47"/>
        <v/>
      </c>
      <c r="AI1375" s="430" t="str">
        <f t="shared" si="48"/>
        <v/>
      </c>
    </row>
    <row r="1376" spans="3:35" ht="20" customHeight="1">
      <c r="C1376" s="83">
        <v>1364</v>
      </c>
      <c r="D1376" s="541"/>
      <c r="E1376" s="541"/>
      <c r="F1376" s="541"/>
      <c r="G1376" s="542"/>
      <c r="H1376" s="541"/>
      <c r="I1376" s="541"/>
      <c r="K1376" s="287">
        <v>1</v>
      </c>
      <c r="AG1376" s="430" t="str">
        <f>IF(AI1376=1,SUM(AI$13:AI1376),"")</f>
        <v/>
      </c>
      <c r="AH1376" s="431" t="str">
        <f t="shared" si="47"/>
        <v/>
      </c>
      <c r="AI1376" s="430" t="str">
        <f t="shared" si="48"/>
        <v/>
      </c>
    </row>
    <row r="1377" spans="3:35" ht="20" customHeight="1">
      <c r="C1377" s="83">
        <v>1365</v>
      </c>
      <c r="D1377" s="541"/>
      <c r="E1377" s="541"/>
      <c r="F1377" s="541"/>
      <c r="G1377" s="542"/>
      <c r="H1377" s="541"/>
      <c r="I1377" s="541"/>
      <c r="K1377" s="287">
        <v>1</v>
      </c>
      <c r="AG1377" s="430" t="str">
        <f>IF(AI1377=1,SUM(AI$13:AI1377),"")</f>
        <v/>
      </c>
      <c r="AH1377" s="431" t="str">
        <f t="shared" si="47"/>
        <v/>
      </c>
      <c r="AI1377" s="430" t="str">
        <f t="shared" si="48"/>
        <v/>
      </c>
    </row>
    <row r="1378" spans="3:35" ht="20" customHeight="1">
      <c r="C1378" s="83">
        <v>1366</v>
      </c>
      <c r="D1378" s="541"/>
      <c r="E1378" s="541"/>
      <c r="F1378" s="541"/>
      <c r="G1378" s="542"/>
      <c r="H1378" s="541"/>
      <c r="I1378" s="541"/>
      <c r="K1378" s="287">
        <v>1</v>
      </c>
      <c r="AG1378" s="430" t="str">
        <f>IF(AI1378=1,SUM(AI$13:AI1378),"")</f>
        <v/>
      </c>
      <c r="AH1378" s="431" t="str">
        <f t="shared" si="47"/>
        <v/>
      </c>
      <c r="AI1378" s="430" t="str">
        <f t="shared" si="48"/>
        <v/>
      </c>
    </row>
    <row r="1379" spans="3:35" ht="20" customHeight="1">
      <c r="C1379" s="83">
        <v>1367</v>
      </c>
      <c r="D1379" s="541"/>
      <c r="E1379" s="541"/>
      <c r="F1379" s="541"/>
      <c r="G1379" s="542"/>
      <c r="H1379" s="541"/>
      <c r="I1379" s="541"/>
      <c r="K1379" s="287">
        <v>1</v>
      </c>
      <c r="AG1379" s="430" t="str">
        <f>IF(AI1379=1,SUM(AI$13:AI1379),"")</f>
        <v/>
      </c>
      <c r="AH1379" s="431" t="str">
        <f t="shared" si="47"/>
        <v/>
      </c>
      <c r="AI1379" s="430" t="str">
        <f t="shared" si="48"/>
        <v/>
      </c>
    </row>
    <row r="1380" spans="3:35" ht="20" customHeight="1">
      <c r="C1380" s="83">
        <v>1368</v>
      </c>
      <c r="D1380" s="541"/>
      <c r="E1380" s="541"/>
      <c r="F1380" s="541"/>
      <c r="G1380" s="542"/>
      <c r="H1380" s="541"/>
      <c r="I1380" s="541"/>
      <c r="K1380" s="287">
        <v>1</v>
      </c>
      <c r="AG1380" s="430" t="str">
        <f>IF(AI1380=1,SUM(AI$13:AI1380),"")</f>
        <v/>
      </c>
      <c r="AH1380" s="431" t="str">
        <f t="shared" si="47"/>
        <v/>
      </c>
      <c r="AI1380" s="430" t="str">
        <f t="shared" si="48"/>
        <v/>
      </c>
    </row>
    <row r="1381" spans="3:35" ht="20" customHeight="1">
      <c r="C1381" s="83">
        <v>1369</v>
      </c>
      <c r="D1381" s="541"/>
      <c r="E1381" s="541"/>
      <c r="F1381" s="541"/>
      <c r="G1381" s="542"/>
      <c r="H1381" s="541"/>
      <c r="I1381" s="541"/>
      <c r="K1381" s="287">
        <v>1</v>
      </c>
      <c r="AG1381" s="430" t="str">
        <f>IF(AI1381=1,SUM(AI$13:AI1381),"")</f>
        <v/>
      </c>
      <c r="AH1381" s="431" t="str">
        <f t="shared" si="47"/>
        <v/>
      </c>
      <c r="AI1381" s="430" t="str">
        <f t="shared" si="48"/>
        <v/>
      </c>
    </row>
    <row r="1382" spans="3:35" ht="20" customHeight="1">
      <c r="C1382" s="83">
        <v>1370</v>
      </c>
      <c r="D1382" s="541"/>
      <c r="E1382" s="541"/>
      <c r="F1382" s="541"/>
      <c r="G1382" s="542"/>
      <c r="H1382" s="541"/>
      <c r="I1382" s="541"/>
      <c r="K1382" s="287">
        <v>1</v>
      </c>
      <c r="AG1382" s="430" t="str">
        <f>IF(AI1382=1,SUM(AI$13:AI1382),"")</f>
        <v/>
      </c>
      <c r="AH1382" s="431" t="str">
        <f t="shared" si="47"/>
        <v/>
      </c>
      <c r="AI1382" s="430" t="str">
        <f t="shared" si="48"/>
        <v/>
      </c>
    </row>
    <row r="1383" spans="3:35" ht="20" customHeight="1">
      <c r="C1383" s="83">
        <v>1371</v>
      </c>
      <c r="D1383" s="541"/>
      <c r="E1383" s="541"/>
      <c r="F1383" s="541"/>
      <c r="G1383" s="542"/>
      <c r="H1383" s="541"/>
      <c r="I1383" s="541"/>
      <c r="K1383" s="287">
        <v>1</v>
      </c>
      <c r="AG1383" s="430" t="str">
        <f>IF(AI1383=1,SUM(AI$13:AI1383),"")</f>
        <v/>
      </c>
      <c r="AH1383" s="431" t="str">
        <f t="shared" si="47"/>
        <v/>
      </c>
      <c r="AI1383" s="430" t="str">
        <f t="shared" si="48"/>
        <v/>
      </c>
    </row>
    <row r="1384" spans="3:35" ht="20" customHeight="1">
      <c r="C1384" s="83">
        <v>1372</v>
      </c>
      <c r="D1384" s="541"/>
      <c r="E1384" s="541"/>
      <c r="F1384" s="541"/>
      <c r="G1384" s="542"/>
      <c r="H1384" s="541"/>
      <c r="I1384" s="541"/>
      <c r="K1384" s="287">
        <v>1</v>
      </c>
      <c r="AG1384" s="430" t="str">
        <f>IF(AI1384=1,SUM(AI$13:AI1384),"")</f>
        <v/>
      </c>
      <c r="AH1384" s="431" t="str">
        <f t="shared" si="47"/>
        <v/>
      </c>
      <c r="AI1384" s="430" t="str">
        <f t="shared" si="48"/>
        <v/>
      </c>
    </row>
    <row r="1385" spans="3:35" ht="20" customHeight="1">
      <c r="C1385" s="83">
        <v>1373</v>
      </c>
      <c r="D1385" s="541"/>
      <c r="E1385" s="541"/>
      <c r="F1385" s="541"/>
      <c r="G1385" s="542"/>
      <c r="H1385" s="541"/>
      <c r="I1385" s="541"/>
      <c r="K1385" s="287">
        <v>1</v>
      </c>
      <c r="AG1385" s="430" t="str">
        <f>IF(AI1385=1,SUM(AI$13:AI1385),"")</f>
        <v/>
      </c>
      <c r="AH1385" s="431" t="str">
        <f t="shared" si="47"/>
        <v/>
      </c>
      <c r="AI1385" s="430" t="str">
        <f t="shared" si="48"/>
        <v/>
      </c>
    </row>
    <row r="1386" spans="3:35" ht="20" customHeight="1">
      <c r="C1386" s="83">
        <v>1374</v>
      </c>
      <c r="D1386" s="541"/>
      <c r="E1386" s="541"/>
      <c r="F1386" s="541"/>
      <c r="G1386" s="542"/>
      <c r="H1386" s="541"/>
      <c r="I1386" s="541"/>
      <c r="K1386" s="287">
        <v>1</v>
      </c>
      <c r="AG1386" s="430" t="str">
        <f>IF(AI1386=1,SUM(AI$13:AI1386),"")</f>
        <v/>
      </c>
      <c r="AH1386" s="431" t="str">
        <f t="shared" si="47"/>
        <v/>
      </c>
      <c r="AI1386" s="430" t="str">
        <f t="shared" si="48"/>
        <v/>
      </c>
    </row>
    <row r="1387" spans="3:35" ht="20" customHeight="1">
      <c r="C1387" s="83">
        <v>1375</v>
      </c>
      <c r="D1387" s="541"/>
      <c r="E1387" s="541"/>
      <c r="F1387" s="541"/>
      <c r="G1387" s="542"/>
      <c r="H1387" s="541"/>
      <c r="I1387" s="541"/>
      <c r="K1387" s="287">
        <v>1</v>
      </c>
      <c r="AG1387" s="430" t="str">
        <f>IF(AI1387=1,SUM(AI$13:AI1387),"")</f>
        <v/>
      </c>
      <c r="AH1387" s="431" t="str">
        <f t="shared" si="47"/>
        <v/>
      </c>
      <c r="AI1387" s="430" t="str">
        <f t="shared" si="48"/>
        <v/>
      </c>
    </row>
    <row r="1388" spans="3:35" ht="20" customHeight="1">
      <c r="C1388" s="83">
        <v>1376</v>
      </c>
      <c r="D1388" s="541"/>
      <c r="E1388" s="541"/>
      <c r="F1388" s="541"/>
      <c r="G1388" s="542"/>
      <c r="H1388" s="541"/>
      <c r="I1388" s="541"/>
      <c r="K1388" s="287">
        <v>1</v>
      </c>
      <c r="AG1388" s="430" t="str">
        <f>IF(AI1388=1,SUM(AI$13:AI1388),"")</f>
        <v/>
      </c>
      <c r="AH1388" s="431" t="str">
        <f t="shared" si="47"/>
        <v/>
      </c>
      <c r="AI1388" s="430" t="str">
        <f t="shared" si="48"/>
        <v/>
      </c>
    </row>
    <row r="1389" spans="3:35" ht="20" customHeight="1">
      <c r="C1389" s="83">
        <v>1377</v>
      </c>
      <c r="D1389" s="541"/>
      <c r="E1389" s="541"/>
      <c r="F1389" s="541"/>
      <c r="G1389" s="542"/>
      <c r="H1389" s="541"/>
      <c r="I1389" s="541"/>
      <c r="K1389" s="287">
        <v>1</v>
      </c>
      <c r="AG1389" s="430" t="str">
        <f>IF(AI1389=1,SUM(AI$13:AI1389),"")</f>
        <v/>
      </c>
      <c r="AH1389" s="431" t="str">
        <f t="shared" si="47"/>
        <v/>
      </c>
      <c r="AI1389" s="430" t="str">
        <f t="shared" si="48"/>
        <v/>
      </c>
    </row>
    <row r="1390" spans="3:35" ht="20" customHeight="1">
      <c r="C1390" s="83">
        <v>1378</v>
      </c>
      <c r="D1390" s="541"/>
      <c r="E1390" s="541"/>
      <c r="F1390" s="541"/>
      <c r="G1390" s="542"/>
      <c r="H1390" s="541"/>
      <c r="I1390" s="541"/>
      <c r="K1390" s="287">
        <v>1</v>
      </c>
      <c r="AG1390" s="430" t="str">
        <f>IF(AI1390=1,SUM(AI$13:AI1390),"")</f>
        <v/>
      </c>
      <c r="AH1390" s="431" t="str">
        <f t="shared" si="47"/>
        <v/>
      </c>
      <c r="AI1390" s="430" t="str">
        <f t="shared" si="48"/>
        <v/>
      </c>
    </row>
    <row r="1391" spans="3:35" ht="20" customHeight="1">
      <c r="C1391" s="83">
        <v>1379</v>
      </c>
      <c r="D1391" s="541"/>
      <c r="E1391" s="541"/>
      <c r="F1391" s="541"/>
      <c r="G1391" s="542"/>
      <c r="H1391" s="541"/>
      <c r="I1391" s="541"/>
      <c r="K1391" s="287">
        <v>1</v>
      </c>
      <c r="AG1391" s="430" t="str">
        <f>IF(AI1391=1,SUM(AI$13:AI1391),"")</f>
        <v/>
      </c>
      <c r="AH1391" s="431" t="str">
        <f t="shared" si="47"/>
        <v/>
      </c>
      <c r="AI1391" s="430" t="str">
        <f t="shared" si="48"/>
        <v/>
      </c>
    </row>
    <row r="1392" spans="3:35" ht="20" customHeight="1">
      <c r="C1392" s="83">
        <v>1380</v>
      </c>
      <c r="D1392" s="541"/>
      <c r="E1392" s="541"/>
      <c r="F1392" s="541"/>
      <c r="G1392" s="542"/>
      <c r="H1392" s="541"/>
      <c r="I1392" s="541"/>
      <c r="K1392" s="287">
        <v>1</v>
      </c>
      <c r="AG1392" s="430" t="str">
        <f>IF(AI1392=1,SUM(AI$13:AI1392),"")</f>
        <v/>
      </c>
      <c r="AH1392" s="431" t="str">
        <f t="shared" si="47"/>
        <v/>
      </c>
      <c r="AI1392" s="430" t="str">
        <f t="shared" si="48"/>
        <v/>
      </c>
    </row>
    <row r="1393" spans="3:35" ht="20" customHeight="1">
      <c r="C1393" s="83">
        <v>1381</v>
      </c>
      <c r="D1393" s="541"/>
      <c r="E1393" s="541"/>
      <c r="F1393" s="541"/>
      <c r="G1393" s="542"/>
      <c r="H1393" s="541"/>
      <c r="I1393" s="541"/>
      <c r="K1393" s="287">
        <v>1</v>
      </c>
      <c r="AG1393" s="430" t="str">
        <f>IF(AI1393=1,SUM(AI$13:AI1393),"")</f>
        <v/>
      </c>
      <c r="AH1393" s="431" t="str">
        <f t="shared" si="47"/>
        <v/>
      </c>
      <c r="AI1393" s="430" t="str">
        <f t="shared" si="48"/>
        <v/>
      </c>
    </row>
    <row r="1394" spans="3:35" ht="20" customHeight="1">
      <c r="C1394" s="83">
        <v>1382</v>
      </c>
      <c r="D1394" s="541"/>
      <c r="E1394" s="541"/>
      <c r="F1394" s="541"/>
      <c r="G1394" s="542"/>
      <c r="H1394" s="541"/>
      <c r="I1394" s="541"/>
      <c r="K1394" s="287">
        <v>1</v>
      </c>
      <c r="AG1394" s="430" t="str">
        <f>IF(AI1394=1,SUM(AI$13:AI1394),"")</f>
        <v/>
      </c>
      <c r="AH1394" s="431" t="str">
        <f t="shared" si="47"/>
        <v/>
      </c>
      <c r="AI1394" s="430" t="str">
        <f t="shared" si="48"/>
        <v/>
      </c>
    </row>
    <row r="1395" spans="3:35" ht="20" customHeight="1">
      <c r="C1395" s="83">
        <v>1383</v>
      </c>
      <c r="D1395" s="541"/>
      <c r="E1395" s="541"/>
      <c r="F1395" s="541"/>
      <c r="G1395" s="542"/>
      <c r="H1395" s="541"/>
      <c r="I1395" s="541"/>
      <c r="K1395" s="287">
        <v>1</v>
      </c>
      <c r="AG1395" s="430" t="str">
        <f>IF(AI1395=1,SUM(AI$13:AI1395),"")</f>
        <v/>
      </c>
      <c r="AH1395" s="431" t="str">
        <f t="shared" si="47"/>
        <v/>
      </c>
      <c r="AI1395" s="430" t="str">
        <f t="shared" si="48"/>
        <v/>
      </c>
    </row>
    <row r="1396" spans="3:35" ht="20" customHeight="1">
      <c r="C1396" s="83">
        <v>1384</v>
      </c>
      <c r="D1396" s="541"/>
      <c r="E1396" s="541"/>
      <c r="F1396" s="541"/>
      <c r="G1396" s="542"/>
      <c r="H1396" s="541"/>
      <c r="I1396" s="541"/>
      <c r="K1396" s="287">
        <v>1</v>
      </c>
      <c r="AG1396" s="430" t="str">
        <f>IF(AI1396=1,SUM(AI$13:AI1396),"")</f>
        <v/>
      </c>
      <c r="AH1396" s="431" t="str">
        <f t="shared" si="47"/>
        <v/>
      </c>
      <c r="AI1396" s="430" t="str">
        <f t="shared" si="48"/>
        <v/>
      </c>
    </row>
    <row r="1397" spans="3:35" ht="20" customHeight="1">
      <c r="C1397" s="83">
        <v>1385</v>
      </c>
      <c r="D1397" s="541"/>
      <c r="E1397" s="541"/>
      <c r="F1397" s="541"/>
      <c r="G1397" s="542"/>
      <c r="H1397" s="541"/>
      <c r="I1397" s="541"/>
      <c r="K1397" s="287">
        <v>1</v>
      </c>
      <c r="AG1397" s="430" t="str">
        <f>IF(AI1397=1,SUM(AI$13:AI1397),"")</f>
        <v/>
      </c>
      <c r="AH1397" s="431" t="str">
        <f t="shared" si="47"/>
        <v/>
      </c>
      <c r="AI1397" s="430" t="str">
        <f t="shared" si="48"/>
        <v/>
      </c>
    </row>
    <row r="1398" spans="3:35" ht="20" customHeight="1">
      <c r="C1398" s="83">
        <v>1386</v>
      </c>
      <c r="D1398" s="541"/>
      <c r="E1398" s="541"/>
      <c r="F1398" s="541"/>
      <c r="G1398" s="542"/>
      <c r="H1398" s="541"/>
      <c r="I1398" s="541"/>
      <c r="K1398" s="287">
        <v>1</v>
      </c>
      <c r="AG1398" s="430" t="str">
        <f>IF(AI1398=1,SUM(AI$13:AI1398),"")</f>
        <v/>
      </c>
      <c r="AH1398" s="431" t="str">
        <f t="shared" si="47"/>
        <v/>
      </c>
      <c r="AI1398" s="430" t="str">
        <f t="shared" si="48"/>
        <v/>
      </c>
    </row>
    <row r="1399" spans="3:35" ht="20" customHeight="1">
      <c r="C1399" s="83">
        <v>1387</v>
      </c>
      <c r="D1399" s="541"/>
      <c r="E1399" s="541"/>
      <c r="F1399" s="541"/>
      <c r="G1399" s="542"/>
      <c r="H1399" s="541"/>
      <c r="I1399" s="541"/>
      <c r="K1399" s="287">
        <v>1</v>
      </c>
      <c r="AG1399" s="430" t="str">
        <f>IF(AI1399=1,SUM(AI$13:AI1399),"")</f>
        <v/>
      </c>
      <c r="AH1399" s="431" t="str">
        <f t="shared" si="47"/>
        <v/>
      </c>
      <c r="AI1399" s="430" t="str">
        <f t="shared" si="48"/>
        <v/>
      </c>
    </row>
    <row r="1400" spans="3:35" ht="20" customHeight="1">
      <c r="C1400" s="83">
        <v>1388</v>
      </c>
      <c r="D1400" s="541"/>
      <c r="E1400" s="541"/>
      <c r="F1400" s="541"/>
      <c r="G1400" s="542"/>
      <c r="H1400" s="541"/>
      <c r="I1400" s="541"/>
      <c r="K1400" s="287">
        <v>1</v>
      </c>
      <c r="AG1400" s="430" t="str">
        <f>IF(AI1400=1,SUM(AI$13:AI1400),"")</f>
        <v/>
      </c>
      <c r="AH1400" s="431" t="str">
        <f t="shared" si="47"/>
        <v/>
      </c>
      <c r="AI1400" s="430" t="str">
        <f t="shared" si="48"/>
        <v/>
      </c>
    </row>
    <row r="1401" spans="3:35" ht="20" customHeight="1">
      <c r="C1401" s="83">
        <v>1389</v>
      </c>
      <c r="D1401" s="541"/>
      <c r="E1401" s="541"/>
      <c r="F1401" s="541"/>
      <c r="G1401" s="542"/>
      <c r="H1401" s="541"/>
      <c r="I1401" s="541"/>
      <c r="K1401" s="287">
        <v>1</v>
      </c>
      <c r="AG1401" s="430" t="str">
        <f>IF(AI1401=1,SUM(AI$13:AI1401),"")</f>
        <v/>
      </c>
      <c r="AH1401" s="431" t="str">
        <f t="shared" si="47"/>
        <v/>
      </c>
      <c r="AI1401" s="430" t="str">
        <f t="shared" si="48"/>
        <v/>
      </c>
    </row>
    <row r="1402" spans="3:35" ht="20" customHeight="1">
      <c r="C1402" s="83">
        <v>1390</v>
      </c>
      <c r="D1402" s="541"/>
      <c r="E1402" s="541"/>
      <c r="F1402" s="541"/>
      <c r="G1402" s="542"/>
      <c r="H1402" s="541"/>
      <c r="I1402" s="541"/>
      <c r="K1402" s="287">
        <v>1</v>
      </c>
      <c r="AG1402" s="430" t="str">
        <f>IF(AI1402=1,SUM(AI$13:AI1402),"")</f>
        <v/>
      </c>
      <c r="AH1402" s="431" t="str">
        <f t="shared" si="47"/>
        <v/>
      </c>
      <c r="AI1402" s="430" t="str">
        <f t="shared" si="48"/>
        <v/>
      </c>
    </row>
    <row r="1403" spans="3:35" ht="20" customHeight="1">
      <c r="C1403" s="83">
        <v>1391</v>
      </c>
      <c r="D1403" s="541"/>
      <c r="E1403" s="541"/>
      <c r="F1403" s="541"/>
      <c r="G1403" s="542"/>
      <c r="H1403" s="541"/>
      <c r="I1403" s="541"/>
      <c r="K1403" s="287">
        <v>1</v>
      </c>
      <c r="AG1403" s="430" t="str">
        <f>IF(AI1403=1,SUM(AI$13:AI1403),"")</f>
        <v/>
      </c>
      <c r="AH1403" s="431" t="str">
        <f t="shared" si="47"/>
        <v/>
      </c>
      <c r="AI1403" s="430" t="str">
        <f t="shared" si="48"/>
        <v/>
      </c>
    </row>
    <row r="1404" spans="3:35" ht="20" customHeight="1">
      <c r="C1404" s="83">
        <v>1392</v>
      </c>
      <c r="D1404" s="541"/>
      <c r="E1404" s="541"/>
      <c r="F1404" s="541"/>
      <c r="G1404" s="542"/>
      <c r="H1404" s="541"/>
      <c r="I1404" s="541"/>
      <c r="K1404" s="287">
        <v>1</v>
      </c>
      <c r="AG1404" s="430" t="str">
        <f>IF(AI1404=1,SUM(AI$13:AI1404),"")</f>
        <v/>
      </c>
      <c r="AH1404" s="431" t="str">
        <f t="shared" si="47"/>
        <v/>
      </c>
      <c r="AI1404" s="430" t="str">
        <f t="shared" si="48"/>
        <v/>
      </c>
    </row>
    <row r="1405" spans="3:35" ht="20" customHeight="1">
      <c r="C1405" s="83">
        <v>1393</v>
      </c>
      <c r="D1405" s="541"/>
      <c r="E1405" s="541"/>
      <c r="F1405" s="541"/>
      <c r="G1405" s="542"/>
      <c r="H1405" s="541"/>
      <c r="I1405" s="541"/>
      <c r="K1405" s="287">
        <v>1</v>
      </c>
      <c r="AG1405" s="430" t="str">
        <f>IF(AI1405=1,SUM(AI$13:AI1405),"")</f>
        <v/>
      </c>
      <c r="AH1405" s="431" t="str">
        <f t="shared" si="47"/>
        <v/>
      </c>
      <c r="AI1405" s="430" t="str">
        <f t="shared" si="48"/>
        <v/>
      </c>
    </row>
    <row r="1406" spans="3:35" ht="20" customHeight="1">
      <c r="C1406" s="83">
        <v>1394</v>
      </c>
      <c r="D1406" s="541"/>
      <c r="E1406" s="541"/>
      <c r="F1406" s="541"/>
      <c r="G1406" s="542"/>
      <c r="H1406" s="541"/>
      <c r="I1406" s="541"/>
      <c r="K1406" s="287">
        <v>1</v>
      </c>
      <c r="AG1406" s="430" t="str">
        <f>IF(AI1406=1,SUM(AI$13:AI1406),"")</f>
        <v/>
      </c>
      <c r="AH1406" s="431" t="str">
        <f t="shared" si="47"/>
        <v/>
      </c>
      <c r="AI1406" s="430" t="str">
        <f t="shared" si="48"/>
        <v/>
      </c>
    </row>
    <row r="1407" spans="3:35" ht="20" customHeight="1">
      <c r="C1407" s="83">
        <v>1395</v>
      </c>
      <c r="D1407" s="541"/>
      <c r="E1407" s="541"/>
      <c r="F1407" s="541"/>
      <c r="G1407" s="542"/>
      <c r="H1407" s="541"/>
      <c r="I1407" s="541"/>
      <c r="K1407" s="287">
        <v>1</v>
      </c>
      <c r="AG1407" s="430" t="str">
        <f>IF(AI1407=1,SUM(AI$13:AI1407),"")</f>
        <v/>
      </c>
      <c r="AH1407" s="431" t="str">
        <f t="shared" si="47"/>
        <v/>
      </c>
      <c r="AI1407" s="430" t="str">
        <f t="shared" si="48"/>
        <v/>
      </c>
    </row>
    <row r="1408" spans="3:35" ht="20" customHeight="1">
      <c r="C1408" s="83">
        <v>1396</v>
      </c>
      <c r="D1408" s="541"/>
      <c r="E1408" s="541"/>
      <c r="F1408" s="541"/>
      <c r="G1408" s="542"/>
      <c r="H1408" s="541"/>
      <c r="I1408" s="541"/>
      <c r="K1408" s="287">
        <v>1</v>
      </c>
      <c r="AG1408" s="430" t="str">
        <f>IF(AI1408=1,SUM(AI$13:AI1408),"")</f>
        <v/>
      </c>
      <c r="AH1408" s="431" t="str">
        <f t="shared" si="47"/>
        <v/>
      </c>
      <c r="AI1408" s="430" t="str">
        <f t="shared" si="48"/>
        <v/>
      </c>
    </row>
    <row r="1409" spans="3:35" ht="20" customHeight="1">
      <c r="C1409" s="83">
        <v>1397</v>
      </c>
      <c r="D1409" s="541"/>
      <c r="E1409" s="541"/>
      <c r="F1409" s="541"/>
      <c r="G1409" s="542"/>
      <c r="H1409" s="541"/>
      <c r="I1409" s="541"/>
      <c r="K1409" s="287">
        <v>1</v>
      </c>
      <c r="AG1409" s="430" t="str">
        <f>IF(AI1409=1,SUM(AI$13:AI1409),"")</f>
        <v/>
      </c>
      <c r="AH1409" s="431" t="str">
        <f t="shared" si="47"/>
        <v/>
      </c>
      <c r="AI1409" s="430" t="str">
        <f t="shared" si="48"/>
        <v/>
      </c>
    </row>
    <row r="1410" spans="3:35" ht="20" customHeight="1">
      <c r="C1410" s="83">
        <v>1398</v>
      </c>
      <c r="D1410" s="541"/>
      <c r="E1410" s="541"/>
      <c r="F1410" s="541"/>
      <c r="G1410" s="542"/>
      <c r="H1410" s="541"/>
      <c r="I1410" s="541"/>
      <c r="K1410" s="287">
        <v>1</v>
      </c>
      <c r="AG1410" s="430" t="str">
        <f>IF(AI1410=1,SUM(AI$13:AI1410),"")</f>
        <v/>
      </c>
      <c r="AH1410" s="431" t="str">
        <f t="shared" si="47"/>
        <v/>
      </c>
      <c r="AI1410" s="430" t="str">
        <f t="shared" si="48"/>
        <v/>
      </c>
    </row>
    <row r="1411" spans="3:35" ht="20" customHeight="1">
      <c r="C1411" s="83">
        <v>1399</v>
      </c>
      <c r="D1411" s="541"/>
      <c r="E1411" s="541"/>
      <c r="F1411" s="541"/>
      <c r="G1411" s="542"/>
      <c r="H1411" s="541"/>
      <c r="I1411" s="541"/>
      <c r="K1411" s="287">
        <v>1</v>
      </c>
      <c r="AG1411" s="430" t="str">
        <f>IF(AI1411=1,SUM(AI$13:AI1411),"")</f>
        <v/>
      </c>
      <c r="AH1411" s="431" t="str">
        <f t="shared" si="47"/>
        <v/>
      </c>
      <c r="AI1411" s="430" t="str">
        <f t="shared" si="48"/>
        <v/>
      </c>
    </row>
    <row r="1412" spans="3:35" ht="20" customHeight="1">
      <c r="C1412" s="83">
        <v>1400</v>
      </c>
      <c r="D1412" s="541"/>
      <c r="E1412" s="541"/>
      <c r="F1412" s="541"/>
      <c r="G1412" s="542"/>
      <c r="H1412" s="541"/>
      <c r="I1412" s="541"/>
      <c r="K1412" s="287">
        <v>1</v>
      </c>
      <c r="AG1412" s="430" t="str">
        <f>IF(AI1412=1,SUM(AI$13:AI1412),"")</f>
        <v/>
      </c>
      <c r="AH1412" s="431" t="str">
        <f t="shared" si="47"/>
        <v/>
      </c>
      <c r="AI1412" s="430" t="str">
        <f t="shared" si="48"/>
        <v/>
      </c>
    </row>
    <row r="1413" spans="3:35" ht="20" customHeight="1">
      <c r="C1413" s="83">
        <v>1401</v>
      </c>
      <c r="D1413" s="541"/>
      <c r="E1413" s="541"/>
      <c r="F1413" s="541"/>
      <c r="G1413" s="542"/>
      <c r="H1413" s="541"/>
      <c r="I1413" s="541"/>
      <c r="K1413" s="287">
        <v>1</v>
      </c>
      <c r="AG1413" s="430" t="str">
        <f>IF(AI1413=1,SUM(AI$13:AI1413),"")</f>
        <v/>
      </c>
      <c r="AH1413" s="431" t="str">
        <f t="shared" si="47"/>
        <v/>
      </c>
      <c r="AI1413" s="430" t="str">
        <f t="shared" si="48"/>
        <v/>
      </c>
    </row>
    <row r="1414" spans="3:35" ht="20" customHeight="1">
      <c r="C1414" s="83">
        <v>1402</v>
      </c>
      <c r="D1414" s="541"/>
      <c r="E1414" s="541"/>
      <c r="F1414" s="541"/>
      <c r="G1414" s="542"/>
      <c r="H1414" s="541"/>
      <c r="I1414" s="541"/>
      <c r="K1414" s="287">
        <v>1</v>
      </c>
      <c r="AG1414" s="430" t="str">
        <f>IF(AI1414=1,SUM(AI$13:AI1414),"")</f>
        <v/>
      </c>
      <c r="AH1414" s="431" t="str">
        <f t="shared" si="47"/>
        <v/>
      </c>
      <c r="AI1414" s="430" t="str">
        <f t="shared" si="48"/>
        <v/>
      </c>
    </row>
    <row r="1415" spans="3:35" ht="20" customHeight="1">
      <c r="C1415" s="83">
        <v>1403</v>
      </c>
      <c r="D1415" s="541"/>
      <c r="E1415" s="541"/>
      <c r="F1415" s="541"/>
      <c r="G1415" s="542"/>
      <c r="H1415" s="541"/>
      <c r="I1415" s="541"/>
      <c r="K1415" s="287">
        <v>1</v>
      </c>
      <c r="AG1415" s="430" t="str">
        <f>IF(AI1415=1,SUM(AI$13:AI1415),"")</f>
        <v/>
      </c>
      <c r="AH1415" s="431" t="str">
        <f t="shared" si="47"/>
        <v/>
      </c>
      <c r="AI1415" s="430" t="str">
        <f t="shared" si="48"/>
        <v/>
      </c>
    </row>
    <row r="1416" spans="3:35" ht="20" customHeight="1">
      <c r="C1416" s="83">
        <v>1404</v>
      </c>
      <c r="D1416" s="541"/>
      <c r="E1416" s="541"/>
      <c r="F1416" s="541"/>
      <c r="G1416" s="542"/>
      <c r="H1416" s="541"/>
      <c r="I1416" s="541"/>
      <c r="K1416" s="287">
        <v>1</v>
      </c>
      <c r="AG1416" s="430" t="str">
        <f>IF(AI1416=1,SUM(AI$13:AI1416),"")</f>
        <v/>
      </c>
      <c r="AH1416" s="431" t="str">
        <f t="shared" si="47"/>
        <v/>
      </c>
      <c r="AI1416" s="430" t="str">
        <f t="shared" si="48"/>
        <v/>
      </c>
    </row>
    <row r="1417" spans="3:35" ht="20" customHeight="1">
      <c r="C1417" s="83">
        <v>1405</v>
      </c>
      <c r="D1417" s="541"/>
      <c r="E1417" s="541"/>
      <c r="F1417" s="541"/>
      <c r="G1417" s="542"/>
      <c r="H1417" s="541"/>
      <c r="I1417" s="541"/>
      <c r="K1417" s="287">
        <v>1</v>
      </c>
      <c r="AG1417" s="430" t="str">
        <f>IF(AI1417=1,SUM(AI$13:AI1417),"")</f>
        <v/>
      </c>
      <c r="AH1417" s="431" t="str">
        <f t="shared" si="47"/>
        <v/>
      </c>
      <c r="AI1417" s="430" t="str">
        <f t="shared" si="48"/>
        <v/>
      </c>
    </row>
    <row r="1418" spans="3:35" ht="20" customHeight="1">
      <c r="C1418" s="83">
        <v>1406</v>
      </c>
      <c r="D1418" s="541"/>
      <c r="E1418" s="541"/>
      <c r="F1418" s="541"/>
      <c r="G1418" s="542"/>
      <c r="H1418" s="541"/>
      <c r="I1418" s="541"/>
      <c r="K1418" s="287">
        <v>1</v>
      </c>
      <c r="AG1418" s="430" t="str">
        <f>IF(AI1418=1,SUM(AI$13:AI1418),"")</f>
        <v/>
      </c>
      <c r="AH1418" s="431" t="str">
        <f t="shared" si="47"/>
        <v/>
      </c>
      <c r="AI1418" s="430" t="str">
        <f t="shared" si="48"/>
        <v/>
      </c>
    </row>
    <row r="1419" spans="3:35" ht="20" customHeight="1">
      <c r="C1419" s="83">
        <v>1407</v>
      </c>
      <c r="D1419" s="541"/>
      <c r="E1419" s="541"/>
      <c r="F1419" s="541"/>
      <c r="G1419" s="542"/>
      <c r="H1419" s="541"/>
      <c r="I1419" s="541"/>
      <c r="K1419" s="287">
        <v>1</v>
      </c>
      <c r="AG1419" s="430" t="str">
        <f>IF(AI1419=1,SUM(AI$13:AI1419),"")</f>
        <v/>
      </c>
      <c r="AH1419" s="431" t="str">
        <f t="shared" si="47"/>
        <v/>
      </c>
      <c r="AI1419" s="430" t="str">
        <f t="shared" si="48"/>
        <v/>
      </c>
    </row>
    <row r="1420" spans="3:35" ht="20" customHeight="1">
      <c r="C1420" s="83">
        <v>1408</v>
      </c>
      <c r="D1420" s="541"/>
      <c r="E1420" s="541"/>
      <c r="F1420" s="541"/>
      <c r="G1420" s="542"/>
      <c r="H1420" s="541"/>
      <c r="I1420" s="541"/>
      <c r="K1420" s="287">
        <v>1</v>
      </c>
      <c r="AG1420" s="430" t="str">
        <f>IF(AI1420=1,SUM(AI$13:AI1420),"")</f>
        <v/>
      </c>
      <c r="AH1420" s="431" t="str">
        <f t="shared" si="47"/>
        <v/>
      </c>
      <c r="AI1420" s="430" t="str">
        <f t="shared" si="48"/>
        <v/>
      </c>
    </row>
    <row r="1421" spans="3:35" ht="20" customHeight="1">
      <c r="C1421" s="83">
        <v>1409</v>
      </c>
      <c r="D1421" s="541"/>
      <c r="E1421" s="541"/>
      <c r="F1421" s="541"/>
      <c r="G1421" s="542"/>
      <c r="H1421" s="541"/>
      <c r="I1421" s="541"/>
      <c r="K1421" s="287">
        <v>1</v>
      </c>
      <c r="AG1421" s="430" t="str">
        <f>IF(AI1421=1,SUM(AI$13:AI1421),"")</f>
        <v/>
      </c>
      <c r="AH1421" s="431" t="str">
        <f t="shared" si="47"/>
        <v/>
      </c>
      <c r="AI1421" s="430" t="str">
        <f t="shared" si="48"/>
        <v/>
      </c>
    </row>
    <row r="1422" spans="3:35" ht="20" customHeight="1">
      <c r="C1422" s="83">
        <v>1410</v>
      </c>
      <c r="D1422" s="541"/>
      <c r="E1422" s="541"/>
      <c r="F1422" s="541"/>
      <c r="G1422" s="542"/>
      <c r="H1422" s="541"/>
      <c r="I1422" s="541"/>
      <c r="K1422" s="287">
        <v>1</v>
      </c>
      <c r="AG1422" s="430" t="str">
        <f>IF(AI1422=1,SUM(AI$13:AI1422),"")</f>
        <v/>
      </c>
      <c r="AH1422" s="431" t="str">
        <f t="shared" ref="AH1422:AH1485" si="49">IF(I1422="","",I1422&amp;"; ")</f>
        <v/>
      </c>
      <c r="AI1422" s="430" t="str">
        <f t="shared" ref="AI1422:AI1485" si="50">IF(AH1422="","",1)</f>
        <v/>
      </c>
    </row>
    <row r="1423" spans="3:35" ht="20" customHeight="1">
      <c r="C1423" s="83">
        <v>1411</v>
      </c>
      <c r="D1423" s="541"/>
      <c r="E1423" s="541"/>
      <c r="F1423" s="541"/>
      <c r="G1423" s="542"/>
      <c r="H1423" s="541"/>
      <c r="I1423" s="541"/>
      <c r="K1423" s="287">
        <v>1</v>
      </c>
      <c r="AG1423" s="430" t="str">
        <f>IF(AI1423=1,SUM(AI$13:AI1423),"")</f>
        <v/>
      </c>
      <c r="AH1423" s="431" t="str">
        <f t="shared" si="49"/>
        <v/>
      </c>
      <c r="AI1423" s="430" t="str">
        <f t="shared" si="50"/>
        <v/>
      </c>
    </row>
    <row r="1424" spans="3:35" ht="20" customHeight="1">
      <c r="C1424" s="83">
        <v>1412</v>
      </c>
      <c r="D1424" s="541"/>
      <c r="E1424" s="541"/>
      <c r="F1424" s="541"/>
      <c r="G1424" s="542"/>
      <c r="H1424" s="541"/>
      <c r="I1424" s="541"/>
      <c r="K1424" s="287">
        <v>1</v>
      </c>
      <c r="AG1424" s="430" t="str">
        <f>IF(AI1424=1,SUM(AI$13:AI1424),"")</f>
        <v/>
      </c>
      <c r="AH1424" s="431" t="str">
        <f t="shared" si="49"/>
        <v/>
      </c>
      <c r="AI1424" s="430" t="str">
        <f t="shared" si="50"/>
        <v/>
      </c>
    </row>
    <row r="1425" spans="3:35" ht="20" customHeight="1">
      <c r="C1425" s="83">
        <v>1413</v>
      </c>
      <c r="D1425" s="541"/>
      <c r="E1425" s="541"/>
      <c r="F1425" s="541"/>
      <c r="G1425" s="542"/>
      <c r="H1425" s="541"/>
      <c r="I1425" s="541"/>
      <c r="K1425" s="287">
        <v>1</v>
      </c>
      <c r="AG1425" s="430" t="str">
        <f>IF(AI1425=1,SUM(AI$13:AI1425),"")</f>
        <v/>
      </c>
      <c r="AH1425" s="431" t="str">
        <f t="shared" si="49"/>
        <v/>
      </c>
      <c r="AI1425" s="430" t="str">
        <f t="shared" si="50"/>
        <v/>
      </c>
    </row>
    <row r="1426" spans="3:35" ht="20" customHeight="1">
      <c r="C1426" s="83">
        <v>1414</v>
      </c>
      <c r="D1426" s="541"/>
      <c r="E1426" s="541"/>
      <c r="F1426" s="541"/>
      <c r="G1426" s="542"/>
      <c r="H1426" s="541"/>
      <c r="I1426" s="541"/>
      <c r="K1426" s="287">
        <v>1</v>
      </c>
      <c r="AG1426" s="430" t="str">
        <f>IF(AI1426=1,SUM(AI$13:AI1426),"")</f>
        <v/>
      </c>
      <c r="AH1426" s="431" t="str">
        <f t="shared" si="49"/>
        <v/>
      </c>
      <c r="AI1426" s="430" t="str">
        <f t="shared" si="50"/>
        <v/>
      </c>
    </row>
    <row r="1427" spans="3:35" ht="20" customHeight="1">
      <c r="C1427" s="83">
        <v>1415</v>
      </c>
      <c r="D1427" s="541"/>
      <c r="E1427" s="541"/>
      <c r="F1427" s="541"/>
      <c r="G1427" s="542"/>
      <c r="H1427" s="541"/>
      <c r="I1427" s="541"/>
      <c r="K1427" s="287">
        <v>1</v>
      </c>
      <c r="AG1427" s="430" t="str">
        <f>IF(AI1427=1,SUM(AI$13:AI1427),"")</f>
        <v/>
      </c>
      <c r="AH1427" s="431" t="str">
        <f t="shared" si="49"/>
        <v/>
      </c>
      <c r="AI1427" s="430" t="str">
        <f t="shared" si="50"/>
        <v/>
      </c>
    </row>
    <row r="1428" spans="3:35" ht="20" customHeight="1">
      <c r="C1428" s="83">
        <v>1416</v>
      </c>
      <c r="D1428" s="541"/>
      <c r="E1428" s="541"/>
      <c r="F1428" s="541"/>
      <c r="G1428" s="542"/>
      <c r="H1428" s="541"/>
      <c r="I1428" s="541"/>
      <c r="K1428" s="287">
        <v>1</v>
      </c>
      <c r="AG1428" s="430" t="str">
        <f>IF(AI1428=1,SUM(AI$13:AI1428),"")</f>
        <v/>
      </c>
      <c r="AH1428" s="431" t="str">
        <f t="shared" si="49"/>
        <v/>
      </c>
      <c r="AI1428" s="430" t="str">
        <f t="shared" si="50"/>
        <v/>
      </c>
    </row>
    <row r="1429" spans="3:35" ht="20" customHeight="1">
      <c r="C1429" s="83">
        <v>1417</v>
      </c>
      <c r="D1429" s="541"/>
      <c r="E1429" s="541"/>
      <c r="F1429" s="541"/>
      <c r="G1429" s="542"/>
      <c r="H1429" s="541"/>
      <c r="I1429" s="541"/>
      <c r="K1429" s="287">
        <v>1</v>
      </c>
      <c r="AG1429" s="430" t="str">
        <f>IF(AI1429=1,SUM(AI$13:AI1429),"")</f>
        <v/>
      </c>
      <c r="AH1429" s="431" t="str">
        <f t="shared" si="49"/>
        <v/>
      </c>
      <c r="AI1429" s="430" t="str">
        <f t="shared" si="50"/>
        <v/>
      </c>
    </row>
    <row r="1430" spans="3:35" ht="20" customHeight="1">
      <c r="C1430" s="83">
        <v>1418</v>
      </c>
      <c r="D1430" s="541"/>
      <c r="E1430" s="541"/>
      <c r="F1430" s="541"/>
      <c r="G1430" s="542"/>
      <c r="H1430" s="541"/>
      <c r="I1430" s="541"/>
      <c r="K1430" s="287">
        <v>1</v>
      </c>
      <c r="AG1430" s="430" t="str">
        <f>IF(AI1430=1,SUM(AI$13:AI1430),"")</f>
        <v/>
      </c>
      <c r="AH1430" s="431" t="str">
        <f t="shared" si="49"/>
        <v/>
      </c>
      <c r="AI1430" s="430" t="str">
        <f t="shared" si="50"/>
        <v/>
      </c>
    </row>
    <row r="1431" spans="3:35" ht="20" customHeight="1">
      <c r="C1431" s="83">
        <v>1419</v>
      </c>
      <c r="D1431" s="541"/>
      <c r="E1431" s="541"/>
      <c r="F1431" s="541"/>
      <c r="G1431" s="542"/>
      <c r="H1431" s="541"/>
      <c r="I1431" s="541"/>
      <c r="K1431" s="287">
        <v>1</v>
      </c>
      <c r="AG1431" s="430" t="str">
        <f>IF(AI1431=1,SUM(AI$13:AI1431),"")</f>
        <v/>
      </c>
      <c r="AH1431" s="431" t="str">
        <f t="shared" si="49"/>
        <v/>
      </c>
      <c r="AI1431" s="430" t="str">
        <f t="shared" si="50"/>
        <v/>
      </c>
    </row>
    <row r="1432" spans="3:35" ht="20" customHeight="1">
      <c r="C1432" s="83">
        <v>1420</v>
      </c>
      <c r="D1432" s="541"/>
      <c r="E1432" s="541"/>
      <c r="F1432" s="541"/>
      <c r="G1432" s="542"/>
      <c r="H1432" s="541"/>
      <c r="I1432" s="541"/>
      <c r="K1432" s="287">
        <v>1</v>
      </c>
      <c r="AG1432" s="430" t="str">
        <f>IF(AI1432=1,SUM(AI$13:AI1432),"")</f>
        <v/>
      </c>
      <c r="AH1432" s="431" t="str">
        <f t="shared" si="49"/>
        <v/>
      </c>
      <c r="AI1432" s="430" t="str">
        <f t="shared" si="50"/>
        <v/>
      </c>
    </row>
    <row r="1433" spans="3:35" ht="20" customHeight="1">
      <c r="C1433" s="83">
        <v>1421</v>
      </c>
      <c r="D1433" s="541"/>
      <c r="E1433" s="541"/>
      <c r="F1433" s="541"/>
      <c r="G1433" s="542"/>
      <c r="H1433" s="541"/>
      <c r="I1433" s="541"/>
      <c r="K1433" s="287">
        <v>1</v>
      </c>
      <c r="AG1433" s="430" t="str">
        <f>IF(AI1433=1,SUM(AI$13:AI1433),"")</f>
        <v/>
      </c>
      <c r="AH1433" s="431" t="str">
        <f t="shared" si="49"/>
        <v/>
      </c>
      <c r="AI1433" s="430" t="str">
        <f t="shared" si="50"/>
        <v/>
      </c>
    </row>
    <row r="1434" spans="3:35" ht="20" customHeight="1">
      <c r="C1434" s="83">
        <v>1422</v>
      </c>
      <c r="D1434" s="541"/>
      <c r="E1434" s="541"/>
      <c r="F1434" s="541"/>
      <c r="G1434" s="542"/>
      <c r="H1434" s="541"/>
      <c r="I1434" s="541"/>
      <c r="K1434" s="287">
        <v>1</v>
      </c>
      <c r="AG1434" s="430" t="str">
        <f>IF(AI1434=1,SUM(AI$13:AI1434),"")</f>
        <v/>
      </c>
      <c r="AH1434" s="431" t="str">
        <f t="shared" si="49"/>
        <v/>
      </c>
      <c r="AI1434" s="430" t="str">
        <f t="shared" si="50"/>
        <v/>
      </c>
    </row>
    <row r="1435" spans="3:35" ht="20" customHeight="1">
      <c r="C1435" s="83">
        <v>1423</v>
      </c>
      <c r="D1435" s="541"/>
      <c r="E1435" s="541"/>
      <c r="F1435" s="541"/>
      <c r="G1435" s="542"/>
      <c r="H1435" s="541"/>
      <c r="I1435" s="541"/>
      <c r="K1435" s="287">
        <v>1</v>
      </c>
      <c r="AG1435" s="430" t="str">
        <f>IF(AI1435=1,SUM(AI$13:AI1435),"")</f>
        <v/>
      </c>
      <c r="AH1435" s="431" t="str">
        <f t="shared" si="49"/>
        <v/>
      </c>
      <c r="AI1435" s="430" t="str">
        <f t="shared" si="50"/>
        <v/>
      </c>
    </row>
    <row r="1436" spans="3:35" ht="20" customHeight="1">
      <c r="C1436" s="83">
        <v>1424</v>
      </c>
      <c r="D1436" s="541"/>
      <c r="E1436" s="541"/>
      <c r="F1436" s="541"/>
      <c r="G1436" s="542"/>
      <c r="H1436" s="541"/>
      <c r="I1436" s="541"/>
      <c r="K1436" s="287">
        <v>1</v>
      </c>
      <c r="AG1436" s="430" t="str">
        <f>IF(AI1436=1,SUM(AI$13:AI1436),"")</f>
        <v/>
      </c>
      <c r="AH1436" s="431" t="str">
        <f t="shared" si="49"/>
        <v/>
      </c>
      <c r="AI1436" s="430" t="str">
        <f t="shared" si="50"/>
        <v/>
      </c>
    </row>
    <row r="1437" spans="3:35" ht="20" customHeight="1">
      <c r="C1437" s="83">
        <v>1425</v>
      </c>
      <c r="D1437" s="541"/>
      <c r="E1437" s="541"/>
      <c r="F1437" s="541"/>
      <c r="G1437" s="542"/>
      <c r="H1437" s="541"/>
      <c r="I1437" s="541"/>
      <c r="K1437" s="287">
        <v>1</v>
      </c>
      <c r="AG1437" s="430" t="str">
        <f>IF(AI1437=1,SUM(AI$13:AI1437),"")</f>
        <v/>
      </c>
      <c r="AH1437" s="431" t="str">
        <f t="shared" si="49"/>
        <v/>
      </c>
      <c r="AI1437" s="430" t="str">
        <f t="shared" si="50"/>
        <v/>
      </c>
    </row>
    <row r="1438" spans="3:35" ht="20" customHeight="1">
      <c r="C1438" s="83">
        <v>1426</v>
      </c>
      <c r="D1438" s="541"/>
      <c r="E1438" s="541"/>
      <c r="F1438" s="541"/>
      <c r="G1438" s="542"/>
      <c r="H1438" s="541"/>
      <c r="I1438" s="541"/>
      <c r="K1438" s="287">
        <v>1</v>
      </c>
      <c r="AG1438" s="430" t="str">
        <f>IF(AI1438=1,SUM(AI$13:AI1438),"")</f>
        <v/>
      </c>
      <c r="AH1438" s="431" t="str">
        <f t="shared" si="49"/>
        <v/>
      </c>
      <c r="AI1438" s="430" t="str">
        <f t="shared" si="50"/>
        <v/>
      </c>
    </row>
    <row r="1439" spans="3:35" ht="20" customHeight="1">
      <c r="C1439" s="83">
        <v>1427</v>
      </c>
      <c r="D1439" s="541"/>
      <c r="E1439" s="541"/>
      <c r="F1439" s="541"/>
      <c r="G1439" s="542"/>
      <c r="H1439" s="541"/>
      <c r="I1439" s="541"/>
      <c r="K1439" s="287">
        <v>1</v>
      </c>
      <c r="AG1439" s="430" t="str">
        <f>IF(AI1439=1,SUM(AI$13:AI1439),"")</f>
        <v/>
      </c>
      <c r="AH1439" s="431" t="str">
        <f t="shared" si="49"/>
        <v/>
      </c>
      <c r="AI1439" s="430" t="str">
        <f t="shared" si="50"/>
        <v/>
      </c>
    </row>
    <row r="1440" spans="3:35" ht="20" customHeight="1">
      <c r="C1440" s="83">
        <v>1428</v>
      </c>
      <c r="D1440" s="541"/>
      <c r="E1440" s="541"/>
      <c r="F1440" s="541"/>
      <c r="G1440" s="542"/>
      <c r="H1440" s="541"/>
      <c r="I1440" s="541"/>
      <c r="K1440" s="287">
        <v>1</v>
      </c>
      <c r="AG1440" s="430" t="str">
        <f>IF(AI1440=1,SUM(AI$13:AI1440),"")</f>
        <v/>
      </c>
      <c r="AH1440" s="431" t="str">
        <f t="shared" si="49"/>
        <v/>
      </c>
      <c r="AI1440" s="430" t="str">
        <f t="shared" si="50"/>
        <v/>
      </c>
    </row>
    <row r="1441" spans="3:35" ht="20" customHeight="1">
      <c r="C1441" s="83">
        <v>1429</v>
      </c>
      <c r="D1441" s="541"/>
      <c r="E1441" s="541"/>
      <c r="F1441" s="541"/>
      <c r="G1441" s="542"/>
      <c r="H1441" s="541"/>
      <c r="I1441" s="541"/>
      <c r="K1441" s="287">
        <v>1</v>
      </c>
      <c r="AG1441" s="430" t="str">
        <f>IF(AI1441=1,SUM(AI$13:AI1441),"")</f>
        <v/>
      </c>
      <c r="AH1441" s="431" t="str">
        <f t="shared" si="49"/>
        <v/>
      </c>
      <c r="AI1441" s="430" t="str">
        <f t="shared" si="50"/>
        <v/>
      </c>
    </row>
    <row r="1442" spans="3:35" ht="20" customHeight="1">
      <c r="C1442" s="83">
        <v>1430</v>
      </c>
      <c r="D1442" s="541"/>
      <c r="E1442" s="541"/>
      <c r="F1442" s="541"/>
      <c r="G1442" s="542"/>
      <c r="H1442" s="541"/>
      <c r="I1442" s="541"/>
      <c r="K1442" s="287">
        <v>1</v>
      </c>
      <c r="AG1442" s="430" t="str">
        <f>IF(AI1442=1,SUM(AI$13:AI1442),"")</f>
        <v/>
      </c>
      <c r="AH1442" s="431" t="str">
        <f t="shared" si="49"/>
        <v/>
      </c>
      <c r="AI1442" s="430" t="str">
        <f t="shared" si="50"/>
        <v/>
      </c>
    </row>
    <row r="1443" spans="3:35" ht="20" customHeight="1">
      <c r="C1443" s="83">
        <v>1431</v>
      </c>
      <c r="D1443" s="541"/>
      <c r="E1443" s="541"/>
      <c r="F1443" s="541"/>
      <c r="G1443" s="542"/>
      <c r="H1443" s="541"/>
      <c r="I1443" s="541"/>
      <c r="K1443" s="287">
        <v>1</v>
      </c>
      <c r="AG1443" s="430" t="str">
        <f>IF(AI1443=1,SUM(AI$13:AI1443),"")</f>
        <v/>
      </c>
      <c r="AH1443" s="431" t="str">
        <f t="shared" si="49"/>
        <v/>
      </c>
      <c r="AI1443" s="430" t="str">
        <f t="shared" si="50"/>
        <v/>
      </c>
    </row>
    <row r="1444" spans="3:35" ht="20" customHeight="1">
      <c r="C1444" s="83">
        <v>1432</v>
      </c>
      <c r="D1444" s="541"/>
      <c r="E1444" s="541"/>
      <c r="F1444" s="541"/>
      <c r="G1444" s="542"/>
      <c r="H1444" s="541"/>
      <c r="I1444" s="541"/>
      <c r="K1444" s="287">
        <v>1</v>
      </c>
      <c r="AG1444" s="430" t="str">
        <f>IF(AI1444=1,SUM(AI$13:AI1444),"")</f>
        <v/>
      </c>
      <c r="AH1444" s="431" t="str">
        <f t="shared" si="49"/>
        <v/>
      </c>
      <c r="AI1444" s="430" t="str">
        <f t="shared" si="50"/>
        <v/>
      </c>
    </row>
    <row r="1445" spans="3:35" ht="20" customHeight="1">
      <c r="C1445" s="83">
        <v>1433</v>
      </c>
      <c r="D1445" s="541"/>
      <c r="E1445" s="541"/>
      <c r="F1445" s="541"/>
      <c r="G1445" s="542"/>
      <c r="H1445" s="541"/>
      <c r="I1445" s="541"/>
      <c r="K1445" s="287">
        <v>1</v>
      </c>
      <c r="AG1445" s="430" t="str">
        <f>IF(AI1445=1,SUM(AI$13:AI1445),"")</f>
        <v/>
      </c>
      <c r="AH1445" s="431" t="str">
        <f t="shared" si="49"/>
        <v/>
      </c>
      <c r="AI1445" s="430" t="str">
        <f t="shared" si="50"/>
        <v/>
      </c>
    </row>
    <row r="1446" spans="3:35" ht="20" customHeight="1">
      <c r="C1446" s="83">
        <v>1434</v>
      </c>
      <c r="D1446" s="541"/>
      <c r="E1446" s="541"/>
      <c r="F1446" s="541"/>
      <c r="G1446" s="542"/>
      <c r="H1446" s="541"/>
      <c r="I1446" s="541"/>
      <c r="K1446" s="287">
        <v>1</v>
      </c>
      <c r="AG1446" s="430" t="str">
        <f>IF(AI1446=1,SUM(AI$13:AI1446),"")</f>
        <v/>
      </c>
      <c r="AH1446" s="431" t="str">
        <f t="shared" si="49"/>
        <v/>
      </c>
      <c r="AI1446" s="430" t="str">
        <f t="shared" si="50"/>
        <v/>
      </c>
    </row>
    <row r="1447" spans="3:35" ht="20" customHeight="1">
      <c r="C1447" s="83">
        <v>1435</v>
      </c>
      <c r="D1447" s="541"/>
      <c r="E1447" s="541"/>
      <c r="F1447" s="541"/>
      <c r="G1447" s="542"/>
      <c r="H1447" s="541"/>
      <c r="I1447" s="541"/>
      <c r="K1447" s="287">
        <v>1</v>
      </c>
      <c r="AG1447" s="430" t="str">
        <f>IF(AI1447=1,SUM(AI$13:AI1447),"")</f>
        <v/>
      </c>
      <c r="AH1447" s="431" t="str">
        <f t="shared" si="49"/>
        <v/>
      </c>
      <c r="AI1447" s="430" t="str">
        <f t="shared" si="50"/>
        <v/>
      </c>
    </row>
    <row r="1448" spans="3:35" ht="20" customHeight="1">
      <c r="C1448" s="83">
        <v>1436</v>
      </c>
      <c r="D1448" s="541"/>
      <c r="E1448" s="541"/>
      <c r="F1448" s="541"/>
      <c r="G1448" s="542"/>
      <c r="H1448" s="541"/>
      <c r="I1448" s="541"/>
      <c r="K1448" s="287">
        <v>1</v>
      </c>
      <c r="AG1448" s="430" t="str">
        <f>IF(AI1448=1,SUM(AI$13:AI1448),"")</f>
        <v/>
      </c>
      <c r="AH1448" s="431" t="str">
        <f t="shared" si="49"/>
        <v/>
      </c>
      <c r="AI1448" s="430" t="str">
        <f t="shared" si="50"/>
        <v/>
      </c>
    </row>
    <row r="1449" spans="3:35" ht="20" customHeight="1">
      <c r="C1449" s="83">
        <v>1437</v>
      </c>
      <c r="D1449" s="541"/>
      <c r="E1449" s="541"/>
      <c r="F1449" s="541"/>
      <c r="G1449" s="542"/>
      <c r="H1449" s="541"/>
      <c r="I1449" s="541"/>
      <c r="K1449" s="287">
        <v>1</v>
      </c>
      <c r="AG1449" s="430" t="str">
        <f>IF(AI1449=1,SUM(AI$13:AI1449),"")</f>
        <v/>
      </c>
      <c r="AH1449" s="431" t="str">
        <f t="shared" si="49"/>
        <v/>
      </c>
      <c r="AI1449" s="430" t="str">
        <f t="shared" si="50"/>
        <v/>
      </c>
    </row>
    <row r="1450" spans="3:35" ht="20" customHeight="1">
      <c r="C1450" s="83">
        <v>1438</v>
      </c>
      <c r="D1450" s="541"/>
      <c r="E1450" s="541"/>
      <c r="F1450" s="541"/>
      <c r="G1450" s="542"/>
      <c r="H1450" s="541"/>
      <c r="I1450" s="541"/>
      <c r="K1450" s="287">
        <v>1</v>
      </c>
      <c r="AG1450" s="430" t="str">
        <f>IF(AI1450=1,SUM(AI$13:AI1450),"")</f>
        <v/>
      </c>
      <c r="AH1450" s="431" t="str">
        <f t="shared" si="49"/>
        <v/>
      </c>
      <c r="AI1450" s="430" t="str">
        <f t="shared" si="50"/>
        <v/>
      </c>
    </row>
    <row r="1451" spans="3:35" ht="20" customHeight="1">
      <c r="C1451" s="83">
        <v>1439</v>
      </c>
      <c r="D1451" s="541"/>
      <c r="E1451" s="541"/>
      <c r="F1451" s="541"/>
      <c r="G1451" s="542"/>
      <c r="H1451" s="541"/>
      <c r="I1451" s="541"/>
      <c r="K1451" s="287">
        <v>1</v>
      </c>
      <c r="AG1451" s="430" t="str">
        <f>IF(AI1451=1,SUM(AI$13:AI1451),"")</f>
        <v/>
      </c>
      <c r="AH1451" s="431" t="str">
        <f t="shared" si="49"/>
        <v/>
      </c>
      <c r="AI1451" s="430" t="str">
        <f t="shared" si="50"/>
        <v/>
      </c>
    </row>
    <row r="1452" spans="3:35" ht="20" customHeight="1">
      <c r="C1452" s="83">
        <v>1440</v>
      </c>
      <c r="D1452" s="541"/>
      <c r="E1452" s="541"/>
      <c r="F1452" s="541"/>
      <c r="G1452" s="542"/>
      <c r="H1452" s="541"/>
      <c r="I1452" s="541"/>
      <c r="K1452" s="287">
        <v>1</v>
      </c>
      <c r="AG1452" s="430" t="str">
        <f>IF(AI1452=1,SUM(AI$13:AI1452),"")</f>
        <v/>
      </c>
      <c r="AH1452" s="431" t="str">
        <f t="shared" si="49"/>
        <v/>
      </c>
      <c r="AI1452" s="430" t="str">
        <f t="shared" si="50"/>
        <v/>
      </c>
    </row>
    <row r="1453" spans="3:35" ht="20" customHeight="1">
      <c r="C1453" s="83">
        <v>1441</v>
      </c>
      <c r="D1453" s="541"/>
      <c r="E1453" s="541"/>
      <c r="F1453" s="541"/>
      <c r="G1453" s="542"/>
      <c r="H1453" s="541"/>
      <c r="I1453" s="541"/>
      <c r="K1453" s="287">
        <v>1</v>
      </c>
      <c r="AG1453" s="430" t="str">
        <f>IF(AI1453=1,SUM(AI$13:AI1453),"")</f>
        <v/>
      </c>
      <c r="AH1453" s="431" t="str">
        <f t="shared" si="49"/>
        <v/>
      </c>
      <c r="AI1453" s="430" t="str">
        <f t="shared" si="50"/>
        <v/>
      </c>
    </row>
    <row r="1454" spans="3:35" ht="20" customHeight="1">
      <c r="C1454" s="83">
        <v>1442</v>
      </c>
      <c r="D1454" s="541"/>
      <c r="E1454" s="541"/>
      <c r="F1454" s="541"/>
      <c r="G1454" s="542"/>
      <c r="H1454" s="541"/>
      <c r="I1454" s="541"/>
      <c r="K1454" s="287">
        <v>1</v>
      </c>
      <c r="AG1454" s="430" t="str">
        <f>IF(AI1454=1,SUM(AI$13:AI1454),"")</f>
        <v/>
      </c>
      <c r="AH1454" s="431" t="str">
        <f t="shared" si="49"/>
        <v/>
      </c>
      <c r="AI1454" s="430" t="str">
        <f t="shared" si="50"/>
        <v/>
      </c>
    </row>
    <row r="1455" spans="3:35" ht="20" customHeight="1">
      <c r="C1455" s="83">
        <v>1443</v>
      </c>
      <c r="D1455" s="541"/>
      <c r="E1455" s="541"/>
      <c r="F1455" s="541"/>
      <c r="G1455" s="542"/>
      <c r="H1455" s="541"/>
      <c r="I1455" s="541"/>
      <c r="K1455" s="287">
        <v>1</v>
      </c>
      <c r="AG1455" s="430" t="str">
        <f>IF(AI1455=1,SUM(AI$13:AI1455),"")</f>
        <v/>
      </c>
      <c r="AH1455" s="431" t="str">
        <f t="shared" si="49"/>
        <v/>
      </c>
      <c r="AI1455" s="430" t="str">
        <f t="shared" si="50"/>
        <v/>
      </c>
    </row>
    <row r="1456" spans="3:35" ht="20" customHeight="1">
      <c r="C1456" s="83">
        <v>1444</v>
      </c>
      <c r="D1456" s="541"/>
      <c r="E1456" s="541"/>
      <c r="F1456" s="541"/>
      <c r="G1456" s="542"/>
      <c r="H1456" s="541"/>
      <c r="I1456" s="541"/>
      <c r="K1456" s="287">
        <v>1</v>
      </c>
      <c r="AG1456" s="430" t="str">
        <f>IF(AI1456=1,SUM(AI$13:AI1456),"")</f>
        <v/>
      </c>
      <c r="AH1456" s="431" t="str">
        <f t="shared" si="49"/>
        <v/>
      </c>
      <c r="AI1456" s="430" t="str">
        <f t="shared" si="50"/>
        <v/>
      </c>
    </row>
    <row r="1457" spans="3:35" ht="20" customHeight="1">
      <c r="C1457" s="83">
        <v>1445</v>
      </c>
      <c r="D1457" s="541"/>
      <c r="E1457" s="541"/>
      <c r="F1457" s="541"/>
      <c r="G1457" s="542"/>
      <c r="H1457" s="541"/>
      <c r="I1457" s="541"/>
      <c r="K1457" s="287">
        <v>1</v>
      </c>
      <c r="AG1457" s="430" t="str">
        <f>IF(AI1457=1,SUM(AI$13:AI1457),"")</f>
        <v/>
      </c>
      <c r="AH1457" s="431" t="str">
        <f t="shared" si="49"/>
        <v/>
      </c>
      <c r="AI1457" s="430" t="str">
        <f t="shared" si="50"/>
        <v/>
      </c>
    </row>
    <row r="1458" spans="3:35" ht="20" customHeight="1">
      <c r="C1458" s="83">
        <v>1446</v>
      </c>
      <c r="D1458" s="541"/>
      <c r="E1458" s="541"/>
      <c r="F1458" s="541"/>
      <c r="G1458" s="542"/>
      <c r="H1458" s="541"/>
      <c r="I1458" s="541"/>
      <c r="K1458" s="287">
        <v>1</v>
      </c>
      <c r="AG1458" s="430" t="str">
        <f>IF(AI1458=1,SUM(AI$13:AI1458),"")</f>
        <v/>
      </c>
      <c r="AH1458" s="431" t="str">
        <f t="shared" si="49"/>
        <v/>
      </c>
      <c r="AI1458" s="430" t="str">
        <f t="shared" si="50"/>
        <v/>
      </c>
    </row>
    <row r="1459" spans="3:35" ht="20" customHeight="1">
      <c r="C1459" s="83">
        <v>1447</v>
      </c>
      <c r="D1459" s="541"/>
      <c r="E1459" s="541"/>
      <c r="F1459" s="541"/>
      <c r="G1459" s="542"/>
      <c r="H1459" s="541"/>
      <c r="I1459" s="541"/>
      <c r="K1459" s="287">
        <v>1</v>
      </c>
      <c r="AG1459" s="430" t="str">
        <f>IF(AI1459=1,SUM(AI$13:AI1459),"")</f>
        <v/>
      </c>
      <c r="AH1459" s="431" t="str">
        <f t="shared" si="49"/>
        <v/>
      </c>
      <c r="AI1459" s="430" t="str">
        <f t="shared" si="50"/>
        <v/>
      </c>
    </row>
    <row r="1460" spans="3:35" ht="20" customHeight="1">
      <c r="C1460" s="83">
        <v>1448</v>
      </c>
      <c r="D1460" s="541"/>
      <c r="E1460" s="541"/>
      <c r="F1460" s="541"/>
      <c r="G1460" s="542"/>
      <c r="H1460" s="541"/>
      <c r="I1460" s="541"/>
      <c r="K1460" s="287">
        <v>1</v>
      </c>
      <c r="AG1460" s="430" t="str">
        <f>IF(AI1460=1,SUM(AI$13:AI1460),"")</f>
        <v/>
      </c>
      <c r="AH1460" s="431" t="str">
        <f t="shared" si="49"/>
        <v/>
      </c>
      <c r="AI1460" s="430" t="str">
        <f t="shared" si="50"/>
        <v/>
      </c>
    </row>
    <row r="1461" spans="3:35" ht="20" customHeight="1">
      <c r="C1461" s="83">
        <v>1449</v>
      </c>
      <c r="D1461" s="541"/>
      <c r="E1461" s="541"/>
      <c r="F1461" s="541"/>
      <c r="G1461" s="542"/>
      <c r="H1461" s="541"/>
      <c r="I1461" s="541"/>
      <c r="K1461" s="287">
        <v>1</v>
      </c>
      <c r="AG1461" s="430" t="str">
        <f>IF(AI1461=1,SUM(AI$13:AI1461),"")</f>
        <v/>
      </c>
      <c r="AH1461" s="431" t="str">
        <f t="shared" si="49"/>
        <v/>
      </c>
      <c r="AI1461" s="430" t="str">
        <f t="shared" si="50"/>
        <v/>
      </c>
    </row>
    <row r="1462" spans="3:35" ht="20" customHeight="1">
      <c r="C1462" s="83">
        <v>1450</v>
      </c>
      <c r="D1462" s="541"/>
      <c r="E1462" s="541"/>
      <c r="F1462" s="541"/>
      <c r="G1462" s="542"/>
      <c r="H1462" s="541"/>
      <c r="I1462" s="541"/>
      <c r="K1462" s="287">
        <v>1</v>
      </c>
      <c r="AG1462" s="430" t="str">
        <f>IF(AI1462=1,SUM(AI$13:AI1462),"")</f>
        <v/>
      </c>
      <c r="AH1462" s="431" t="str">
        <f t="shared" si="49"/>
        <v/>
      </c>
      <c r="AI1462" s="430" t="str">
        <f t="shared" si="50"/>
        <v/>
      </c>
    </row>
    <row r="1463" spans="3:35" ht="20" customHeight="1">
      <c r="C1463" s="83">
        <v>1451</v>
      </c>
      <c r="D1463" s="541"/>
      <c r="E1463" s="541"/>
      <c r="F1463" s="541"/>
      <c r="G1463" s="542"/>
      <c r="H1463" s="541"/>
      <c r="I1463" s="541"/>
      <c r="K1463" s="287">
        <v>1</v>
      </c>
      <c r="AG1463" s="430" t="str">
        <f>IF(AI1463=1,SUM(AI$13:AI1463),"")</f>
        <v/>
      </c>
      <c r="AH1463" s="431" t="str">
        <f t="shared" si="49"/>
        <v/>
      </c>
      <c r="AI1463" s="430" t="str">
        <f t="shared" si="50"/>
        <v/>
      </c>
    </row>
    <row r="1464" spans="3:35" ht="20" customHeight="1">
      <c r="C1464" s="83">
        <v>1452</v>
      </c>
      <c r="D1464" s="541"/>
      <c r="E1464" s="541"/>
      <c r="F1464" s="541"/>
      <c r="G1464" s="542"/>
      <c r="H1464" s="541"/>
      <c r="I1464" s="541"/>
      <c r="K1464" s="287">
        <v>1</v>
      </c>
      <c r="AG1464" s="430" t="str">
        <f>IF(AI1464=1,SUM(AI$13:AI1464),"")</f>
        <v/>
      </c>
      <c r="AH1464" s="431" t="str">
        <f t="shared" si="49"/>
        <v/>
      </c>
      <c r="AI1464" s="430" t="str">
        <f t="shared" si="50"/>
        <v/>
      </c>
    </row>
    <row r="1465" spans="3:35" ht="20" customHeight="1">
      <c r="C1465" s="83">
        <v>1453</v>
      </c>
      <c r="D1465" s="541"/>
      <c r="E1465" s="541"/>
      <c r="F1465" s="541"/>
      <c r="G1465" s="542"/>
      <c r="H1465" s="541"/>
      <c r="I1465" s="541"/>
      <c r="K1465" s="287">
        <v>1</v>
      </c>
      <c r="AG1465" s="430" t="str">
        <f>IF(AI1465=1,SUM(AI$13:AI1465),"")</f>
        <v/>
      </c>
      <c r="AH1465" s="431" t="str">
        <f t="shared" si="49"/>
        <v/>
      </c>
      <c r="AI1465" s="430" t="str">
        <f t="shared" si="50"/>
        <v/>
      </c>
    </row>
    <row r="1466" spans="3:35" ht="20" customHeight="1">
      <c r="C1466" s="83">
        <v>1454</v>
      </c>
      <c r="D1466" s="541"/>
      <c r="E1466" s="541"/>
      <c r="F1466" s="541"/>
      <c r="G1466" s="542"/>
      <c r="H1466" s="541"/>
      <c r="I1466" s="541"/>
      <c r="K1466" s="287">
        <v>1</v>
      </c>
      <c r="AG1466" s="430" t="str">
        <f>IF(AI1466=1,SUM(AI$13:AI1466),"")</f>
        <v/>
      </c>
      <c r="AH1466" s="431" t="str">
        <f t="shared" si="49"/>
        <v/>
      </c>
      <c r="AI1466" s="430" t="str">
        <f t="shared" si="50"/>
        <v/>
      </c>
    </row>
    <row r="1467" spans="3:35" ht="20" customHeight="1">
      <c r="C1467" s="83">
        <v>1455</v>
      </c>
      <c r="D1467" s="541"/>
      <c r="E1467" s="541"/>
      <c r="F1467" s="541"/>
      <c r="G1467" s="542"/>
      <c r="H1467" s="541"/>
      <c r="I1467" s="541"/>
      <c r="K1467" s="287">
        <v>1</v>
      </c>
      <c r="AG1467" s="430" t="str">
        <f>IF(AI1467=1,SUM(AI$13:AI1467),"")</f>
        <v/>
      </c>
      <c r="AH1467" s="431" t="str">
        <f t="shared" si="49"/>
        <v/>
      </c>
      <c r="AI1467" s="430" t="str">
        <f t="shared" si="50"/>
        <v/>
      </c>
    </row>
    <row r="1468" spans="3:35" ht="20" customHeight="1">
      <c r="C1468" s="83">
        <v>1456</v>
      </c>
      <c r="D1468" s="541"/>
      <c r="E1468" s="541"/>
      <c r="F1468" s="541"/>
      <c r="G1468" s="542"/>
      <c r="H1468" s="541"/>
      <c r="I1468" s="541"/>
      <c r="K1468" s="287">
        <v>1</v>
      </c>
      <c r="AG1468" s="430" t="str">
        <f>IF(AI1468=1,SUM(AI$13:AI1468),"")</f>
        <v/>
      </c>
      <c r="AH1468" s="431" t="str">
        <f t="shared" si="49"/>
        <v/>
      </c>
      <c r="AI1468" s="430" t="str">
        <f t="shared" si="50"/>
        <v/>
      </c>
    </row>
    <row r="1469" spans="3:35" ht="20" customHeight="1">
      <c r="C1469" s="83">
        <v>1457</v>
      </c>
      <c r="D1469" s="541"/>
      <c r="E1469" s="541"/>
      <c r="F1469" s="541"/>
      <c r="G1469" s="542"/>
      <c r="H1469" s="541"/>
      <c r="I1469" s="541"/>
      <c r="K1469" s="287">
        <v>1</v>
      </c>
      <c r="AG1469" s="430" t="str">
        <f>IF(AI1469=1,SUM(AI$13:AI1469),"")</f>
        <v/>
      </c>
      <c r="AH1469" s="431" t="str">
        <f t="shared" si="49"/>
        <v/>
      </c>
      <c r="AI1469" s="430" t="str">
        <f t="shared" si="50"/>
        <v/>
      </c>
    </row>
    <row r="1470" spans="3:35" ht="20" customHeight="1">
      <c r="C1470" s="83">
        <v>1458</v>
      </c>
      <c r="D1470" s="541"/>
      <c r="E1470" s="541"/>
      <c r="F1470" s="541"/>
      <c r="G1470" s="542"/>
      <c r="H1470" s="541"/>
      <c r="I1470" s="541"/>
      <c r="K1470" s="287">
        <v>1</v>
      </c>
      <c r="AG1470" s="430" t="str">
        <f>IF(AI1470=1,SUM(AI$13:AI1470),"")</f>
        <v/>
      </c>
      <c r="AH1470" s="431" t="str">
        <f t="shared" si="49"/>
        <v/>
      </c>
      <c r="AI1470" s="430" t="str">
        <f t="shared" si="50"/>
        <v/>
      </c>
    </row>
    <row r="1471" spans="3:35" ht="20" customHeight="1">
      <c r="C1471" s="83">
        <v>1459</v>
      </c>
      <c r="D1471" s="541"/>
      <c r="E1471" s="541"/>
      <c r="F1471" s="541"/>
      <c r="G1471" s="542"/>
      <c r="H1471" s="541"/>
      <c r="I1471" s="541"/>
      <c r="K1471" s="287">
        <v>1</v>
      </c>
      <c r="AG1471" s="430" t="str">
        <f>IF(AI1471=1,SUM(AI$13:AI1471),"")</f>
        <v/>
      </c>
      <c r="AH1471" s="431" t="str">
        <f t="shared" si="49"/>
        <v/>
      </c>
      <c r="AI1471" s="430" t="str">
        <f t="shared" si="50"/>
        <v/>
      </c>
    </row>
    <row r="1472" spans="3:35" ht="20" customHeight="1">
      <c r="C1472" s="83">
        <v>1460</v>
      </c>
      <c r="D1472" s="541"/>
      <c r="E1472" s="541"/>
      <c r="F1472" s="541"/>
      <c r="G1472" s="542"/>
      <c r="H1472" s="541"/>
      <c r="I1472" s="541"/>
      <c r="K1472" s="287">
        <v>1</v>
      </c>
      <c r="AG1472" s="430" t="str">
        <f>IF(AI1472=1,SUM(AI$13:AI1472),"")</f>
        <v/>
      </c>
      <c r="AH1472" s="431" t="str">
        <f t="shared" si="49"/>
        <v/>
      </c>
      <c r="AI1472" s="430" t="str">
        <f t="shared" si="50"/>
        <v/>
      </c>
    </row>
    <row r="1473" spans="3:35" ht="20" customHeight="1">
      <c r="C1473" s="83">
        <v>1461</v>
      </c>
      <c r="D1473" s="541"/>
      <c r="E1473" s="541"/>
      <c r="F1473" s="541"/>
      <c r="G1473" s="542"/>
      <c r="H1473" s="541"/>
      <c r="I1473" s="541"/>
      <c r="K1473" s="287">
        <v>1</v>
      </c>
      <c r="AG1473" s="430" t="str">
        <f>IF(AI1473=1,SUM(AI$13:AI1473),"")</f>
        <v/>
      </c>
      <c r="AH1473" s="431" t="str">
        <f t="shared" si="49"/>
        <v/>
      </c>
      <c r="AI1473" s="430" t="str">
        <f t="shared" si="50"/>
        <v/>
      </c>
    </row>
    <row r="1474" spans="3:35" ht="20" customHeight="1">
      <c r="C1474" s="83">
        <v>1462</v>
      </c>
      <c r="D1474" s="541"/>
      <c r="E1474" s="541"/>
      <c r="F1474" s="541"/>
      <c r="G1474" s="542"/>
      <c r="H1474" s="541"/>
      <c r="I1474" s="541"/>
      <c r="K1474" s="287">
        <v>1</v>
      </c>
      <c r="AG1474" s="430" t="str">
        <f>IF(AI1474=1,SUM(AI$13:AI1474),"")</f>
        <v/>
      </c>
      <c r="AH1474" s="431" t="str">
        <f t="shared" si="49"/>
        <v/>
      </c>
      <c r="AI1474" s="430" t="str">
        <f t="shared" si="50"/>
        <v/>
      </c>
    </row>
    <row r="1475" spans="3:35" ht="20" customHeight="1">
      <c r="C1475" s="83">
        <v>1463</v>
      </c>
      <c r="D1475" s="541"/>
      <c r="E1475" s="541"/>
      <c r="F1475" s="541"/>
      <c r="G1475" s="542"/>
      <c r="H1475" s="541"/>
      <c r="I1475" s="541"/>
      <c r="K1475" s="287">
        <v>1</v>
      </c>
      <c r="AG1475" s="430" t="str">
        <f>IF(AI1475=1,SUM(AI$13:AI1475),"")</f>
        <v/>
      </c>
      <c r="AH1475" s="431" t="str">
        <f t="shared" si="49"/>
        <v/>
      </c>
      <c r="AI1475" s="430" t="str">
        <f t="shared" si="50"/>
        <v/>
      </c>
    </row>
    <row r="1476" spans="3:35" ht="20" customHeight="1">
      <c r="C1476" s="83">
        <v>1464</v>
      </c>
      <c r="D1476" s="541"/>
      <c r="E1476" s="541"/>
      <c r="F1476" s="541"/>
      <c r="G1476" s="542"/>
      <c r="H1476" s="541"/>
      <c r="I1476" s="541"/>
      <c r="K1476" s="287">
        <v>1</v>
      </c>
      <c r="AG1476" s="430" t="str">
        <f>IF(AI1476=1,SUM(AI$13:AI1476),"")</f>
        <v/>
      </c>
      <c r="AH1476" s="431" t="str">
        <f t="shared" si="49"/>
        <v/>
      </c>
      <c r="AI1476" s="430" t="str">
        <f t="shared" si="50"/>
        <v/>
      </c>
    </row>
    <row r="1477" spans="3:35" ht="20" customHeight="1">
      <c r="C1477" s="83">
        <v>1465</v>
      </c>
      <c r="D1477" s="541"/>
      <c r="E1477" s="541"/>
      <c r="F1477" s="541"/>
      <c r="G1477" s="542"/>
      <c r="H1477" s="541"/>
      <c r="I1477" s="541"/>
      <c r="K1477" s="287">
        <v>1</v>
      </c>
      <c r="AG1477" s="430" t="str">
        <f>IF(AI1477=1,SUM(AI$13:AI1477),"")</f>
        <v/>
      </c>
      <c r="AH1477" s="431" t="str">
        <f t="shared" si="49"/>
        <v/>
      </c>
      <c r="AI1477" s="430" t="str">
        <f t="shared" si="50"/>
        <v/>
      </c>
    </row>
    <row r="1478" spans="3:35" ht="20" customHeight="1">
      <c r="C1478" s="83">
        <v>1466</v>
      </c>
      <c r="D1478" s="541"/>
      <c r="E1478" s="541"/>
      <c r="F1478" s="541"/>
      <c r="G1478" s="542"/>
      <c r="H1478" s="541"/>
      <c r="I1478" s="541"/>
      <c r="K1478" s="287">
        <v>1</v>
      </c>
      <c r="AG1478" s="430" t="str">
        <f>IF(AI1478=1,SUM(AI$13:AI1478),"")</f>
        <v/>
      </c>
      <c r="AH1478" s="431" t="str">
        <f t="shared" si="49"/>
        <v/>
      </c>
      <c r="AI1478" s="430" t="str">
        <f t="shared" si="50"/>
        <v/>
      </c>
    </row>
    <row r="1479" spans="3:35" ht="20" customHeight="1">
      <c r="C1479" s="83">
        <v>1467</v>
      </c>
      <c r="D1479" s="541"/>
      <c r="E1479" s="541"/>
      <c r="F1479" s="541"/>
      <c r="G1479" s="542"/>
      <c r="H1479" s="541"/>
      <c r="I1479" s="541"/>
      <c r="K1479" s="287">
        <v>1</v>
      </c>
      <c r="AG1479" s="430" t="str">
        <f>IF(AI1479=1,SUM(AI$13:AI1479),"")</f>
        <v/>
      </c>
      <c r="AH1479" s="431" t="str">
        <f t="shared" si="49"/>
        <v/>
      </c>
      <c r="AI1479" s="430" t="str">
        <f t="shared" si="50"/>
        <v/>
      </c>
    </row>
    <row r="1480" spans="3:35" ht="20" customHeight="1">
      <c r="C1480" s="83">
        <v>1468</v>
      </c>
      <c r="D1480" s="541"/>
      <c r="E1480" s="541"/>
      <c r="F1480" s="541"/>
      <c r="G1480" s="542"/>
      <c r="H1480" s="541"/>
      <c r="I1480" s="541"/>
      <c r="K1480" s="287">
        <v>1</v>
      </c>
      <c r="AG1480" s="430" t="str">
        <f>IF(AI1480=1,SUM(AI$13:AI1480),"")</f>
        <v/>
      </c>
      <c r="AH1480" s="431" t="str">
        <f t="shared" si="49"/>
        <v/>
      </c>
      <c r="AI1480" s="430" t="str">
        <f t="shared" si="50"/>
        <v/>
      </c>
    </row>
    <row r="1481" spans="3:35" ht="20" customHeight="1">
      <c r="C1481" s="83">
        <v>1469</v>
      </c>
      <c r="D1481" s="541"/>
      <c r="E1481" s="541"/>
      <c r="F1481" s="541"/>
      <c r="G1481" s="542"/>
      <c r="H1481" s="541"/>
      <c r="I1481" s="541"/>
      <c r="K1481" s="287">
        <v>1</v>
      </c>
      <c r="AG1481" s="430" t="str">
        <f>IF(AI1481=1,SUM(AI$13:AI1481),"")</f>
        <v/>
      </c>
      <c r="AH1481" s="431" t="str">
        <f t="shared" si="49"/>
        <v/>
      </c>
      <c r="AI1481" s="430" t="str">
        <f t="shared" si="50"/>
        <v/>
      </c>
    </row>
    <row r="1482" spans="3:35" ht="20" customHeight="1">
      <c r="C1482" s="83">
        <v>1470</v>
      </c>
      <c r="D1482" s="541"/>
      <c r="E1482" s="541"/>
      <c r="F1482" s="541"/>
      <c r="G1482" s="542"/>
      <c r="H1482" s="541"/>
      <c r="I1482" s="541"/>
      <c r="K1482" s="287">
        <v>1</v>
      </c>
      <c r="AG1482" s="430" t="str">
        <f>IF(AI1482=1,SUM(AI$13:AI1482),"")</f>
        <v/>
      </c>
      <c r="AH1482" s="431" t="str">
        <f t="shared" si="49"/>
        <v/>
      </c>
      <c r="AI1482" s="430" t="str">
        <f t="shared" si="50"/>
        <v/>
      </c>
    </row>
    <row r="1483" spans="3:35" ht="20" customHeight="1">
      <c r="C1483" s="83">
        <v>1471</v>
      </c>
      <c r="D1483" s="541"/>
      <c r="E1483" s="541"/>
      <c r="F1483" s="541"/>
      <c r="G1483" s="542"/>
      <c r="H1483" s="541"/>
      <c r="I1483" s="541"/>
      <c r="K1483" s="287">
        <v>1</v>
      </c>
      <c r="AG1483" s="430" t="str">
        <f>IF(AI1483=1,SUM(AI$13:AI1483),"")</f>
        <v/>
      </c>
      <c r="AH1483" s="431" t="str">
        <f t="shared" si="49"/>
        <v/>
      </c>
      <c r="AI1483" s="430" t="str">
        <f t="shared" si="50"/>
        <v/>
      </c>
    </row>
    <row r="1484" spans="3:35" ht="20" customHeight="1">
      <c r="C1484" s="83">
        <v>1472</v>
      </c>
      <c r="D1484" s="541"/>
      <c r="E1484" s="541"/>
      <c r="F1484" s="541"/>
      <c r="G1484" s="542"/>
      <c r="H1484" s="541"/>
      <c r="I1484" s="541"/>
      <c r="K1484" s="287">
        <v>1</v>
      </c>
      <c r="AG1484" s="430" t="str">
        <f>IF(AI1484=1,SUM(AI$13:AI1484),"")</f>
        <v/>
      </c>
      <c r="AH1484" s="431" t="str">
        <f t="shared" si="49"/>
        <v/>
      </c>
      <c r="AI1484" s="430" t="str">
        <f t="shared" si="50"/>
        <v/>
      </c>
    </row>
    <row r="1485" spans="3:35" ht="20" customHeight="1">
      <c r="C1485" s="83">
        <v>1473</v>
      </c>
      <c r="D1485" s="541"/>
      <c r="E1485" s="541"/>
      <c r="F1485" s="541"/>
      <c r="G1485" s="542"/>
      <c r="H1485" s="541"/>
      <c r="I1485" s="541"/>
      <c r="K1485" s="287">
        <v>1</v>
      </c>
      <c r="AG1485" s="430" t="str">
        <f>IF(AI1485=1,SUM(AI$13:AI1485),"")</f>
        <v/>
      </c>
      <c r="AH1485" s="431" t="str">
        <f t="shared" si="49"/>
        <v/>
      </c>
      <c r="AI1485" s="430" t="str">
        <f t="shared" si="50"/>
        <v/>
      </c>
    </row>
    <row r="1486" spans="3:35" ht="20" customHeight="1">
      <c r="C1486" s="83">
        <v>1474</v>
      </c>
      <c r="D1486" s="541"/>
      <c r="E1486" s="541"/>
      <c r="F1486" s="541"/>
      <c r="G1486" s="542"/>
      <c r="H1486" s="541"/>
      <c r="I1486" s="541"/>
      <c r="K1486" s="287">
        <v>1</v>
      </c>
      <c r="AG1486" s="430" t="str">
        <f>IF(AI1486=1,SUM(AI$13:AI1486),"")</f>
        <v/>
      </c>
      <c r="AH1486" s="431" t="str">
        <f t="shared" ref="AH1486:AH1549" si="51">IF(I1486="","",I1486&amp;"; ")</f>
        <v/>
      </c>
      <c r="AI1486" s="430" t="str">
        <f t="shared" ref="AI1486:AI1549" si="52">IF(AH1486="","",1)</f>
        <v/>
      </c>
    </row>
    <row r="1487" spans="3:35" ht="20" customHeight="1">
      <c r="C1487" s="83">
        <v>1475</v>
      </c>
      <c r="D1487" s="541"/>
      <c r="E1487" s="541"/>
      <c r="F1487" s="541"/>
      <c r="G1487" s="542"/>
      <c r="H1487" s="541"/>
      <c r="I1487" s="541"/>
      <c r="K1487" s="287">
        <v>1</v>
      </c>
      <c r="AG1487" s="430" t="str">
        <f>IF(AI1487=1,SUM(AI$13:AI1487),"")</f>
        <v/>
      </c>
      <c r="AH1487" s="431" t="str">
        <f t="shared" si="51"/>
        <v/>
      </c>
      <c r="AI1487" s="430" t="str">
        <f t="shared" si="52"/>
        <v/>
      </c>
    </row>
    <row r="1488" spans="3:35" ht="20" customHeight="1">
      <c r="C1488" s="83">
        <v>1476</v>
      </c>
      <c r="D1488" s="541"/>
      <c r="E1488" s="541"/>
      <c r="F1488" s="541"/>
      <c r="G1488" s="542"/>
      <c r="H1488" s="541"/>
      <c r="I1488" s="541"/>
      <c r="K1488" s="287">
        <v>1</v>
      </c>
      <c r="AG1488" s="430" t="str">
        <f>IF(AI1488=1,SUM(AI$13:AI1488),"")</f>
        <v/>
      </c>
      <c r="AH1488" s="431" t="str">
        <f t="shared" si="51"/>
        <v/>
      </c>
      <c r="AI1488" s="430" t="str">
        <f t="shared" si="52"/>
        <v/>
      </c>
    </row>
    <row r="1489" spans="3:35" ht="20" customHeight="1">
      <c r="C1489" s="83">
        <v>1477</v>
      </c>
      <c r="D1489" s="541"/>
      <c r="E1489" s="541"/>
      <c r="F1489" s="541"/>
      <c r="G1489" s="542"/>
      <c r="H1489" s="541"/>
      <c r="I1489" s="541"/>
      <c r="K1489" s="287">
        <v>1</v>
      </c>
      <c r="AG1489" s="430" t="str">
        <f>IF(AI1489=1,SUM(AI$13:AI1489),"")</f>
        <v/>
      </c>
      <c r="AH1489" s="431" t="str">
        <f t="shared" si="51"/>
        <v/>
      </c>
      <c r="AI1489" s="430" t="str">
        <f t="shared" si="52"/>
        <v/>
      </c>
    </row>
    <row r="1490" spans="3:35" ht="20" customHeight="1">
      <c r="C1490" s="83">
        <v>1478</v>
      </c>
      <c r="D1490" s="541"/>
      <c r="E1490" s="541"/>
      <c r="F1490" s="541"/>
      <c r="G1490" s="542"/>
      <c r="H1490" s="541"/>
      <c r="I1490" s="541"/>
      <c r="K1490" s="287">
        <v>1</v>
      </c>
      <c r="AG1490" s="430" t="str">
        <f>IF(AI1490=1,SUM(AI$13:AI1490),"")</f>
        <v/>
      </c>
      <c r="AH1490" s="431" t="str">
        <f t="shared" si="51"/>
        <v/>
      </c>
      <c r="AI1490" s="430" t="str">
        <f t="shared" si="52"/>
        <v/>
      </c>
    </row>
    <row r="1491" spans="3:35" ht="20" customHeight="1">
      <c r="C1491" s="83">
        <v>1479</v>
      </c>
      <c r="D1491" s="541"/>
      <c r="E1491" s="541"/>
      <c r="F1491" s="541"/>
      <c r="G1491" s="542"/>
      <c r="H1491" s="541"/>
      <c r="I1491" s="541"/>
      <c r="K1491" s="287">
        <v>1</v>
      </c>
      <c r="AG1491" s="430" t="str">
        <f>IF(AI1491=1,SUM(AI$13:AI1491),"")</f>
        <v/>
      </c>
      <c r="AH1491" s="431" t="str">
        <f t="shared" si="51"/>
        <v/>
      </c>
      <c r="AI1491" s="430" t="str">
        <f t="shared" si="52"/>
        <v/>
      </c>
    </row>
    <row r="1492" spans="3:35" ht="20" customHeight="1">
      <c r="C1492" s="83">
        <v>1480</v>
      </c>
      <c r="D1492" s="541"/>
      <c r="E1492" s="541"/>
      <c r="F1492" s="541"/>
      <c r="G1492" s="542"/>
      <c r="H1492" s="541"/>
      <c r="I1492" s="541"/>
      <c r="K1492" s="287">
        <v>1</v>
      </c>
      <c r="AG1492" s="430" t="str">
        <f>IF(AI1492=1,SUM(AI$13:AI1492),"")</f>
        <v/>
      </c>
      <c r="AH1492" s="431" t="str">
        <f t="shared" si="51"/>
        <v/>
      </c>
      <c r="AI1492" s="430" t="str">
        <f t="shared" si="52"/>
        <v/>
      </c>
    </row>
    <row r="1493" spans="3:35" ht="20" customHeight="1">
      <c r="C1493" s="83">
        <v>1481</v>
      </c>
      <c r="D1493" s="541"/>
      <c r="E1493" s="541"/>
      <c r="F1493" s="541"/>
      <c r="G1493" s="542"/>
      <c r="H1493" s="541"/>
      <c r="I1493" s="541"/>
      <c r="K1493" s="287">
        <v>1</v>
      </c>
      <c r="AG1493" s="430" t="str">
        <f>IF(AI1493=1,SUM(AI$13:AI1493),"")</f>
        <v/>
      </c>
      <c r="AH1493" s="431" t="str">
        <f t="shared" si="51"/>
        <v/>
      </c>
      <c r="AI1493" s="430" t="str">
        <f t="shared" si="52"/>
        <v/>
      </c>
    </row>
    <row r="1494" spans="3:35" ht="20" customHeight="1">
      <c r="C1494" s="83">
        <v>1482</v>
      </c>
      <c r="D1494" s="541"/>
      <c r="E1494" s="541"/>
      <c r="F1494" s="541"/>
      <c r="G1494" s="542"/>
      <c r="H1494" s="541"/>
      <c r="I1494" s="541"/>
      <c r="K1494" s="287">
        <v>1</v>
      </c>
      <c r="AG1494" s="430" t="str">
        <f>IF(AI1494=1,SUM(AI$13:AI1494),"")</f>
        <v/>
      </c>
      <c r="AH1494" s="431" t="str">
        <f t="shared" si="51"/>
        <v/>
      </c>
      <c r="AI1494" s="430" t="str">
        <f t="shared" si="52"/>
        <v/>
      </c>
    </row>
    <row r="1495" spans="3:35" ht="20" customHeight="1">
      <c r="C1495" s="83">
        <v>1483</v>
      </c>
      <c r="D1495" s="541"/>
      <c r="E1495" s="541"/>
      <c r="F1495" s="541"/>
      <c r="G1495" s="542"/>
      <c r="H1495" s="541"/>
      <c r="I1495" s="541"/>
      <c r="K1495" s="287">
        <v>1</v>
      </c>
      <c r="AG1495" s="430" t="str">
        <f>IF(AI1495=1,SUM(AI$13:AI1495),"")</f>
        <v/>
      </c>
      <c r="AH1495" s="431" t="str">
        <f t="shared" si="51"/>
        <v/>
      </c>
      <c r="AI1495" s="430" t="str">
        <f t="shared" si="52"/>
        <v/>
      </c>
    </row>
    <row r="1496" spans="3:35" ht="20" customHeight="1">
      <c r="C1496" s="83">
        <v>1484</v>
      </c>
      <c r="D1496" s="541"/>
      <c r="E1496" s="541"/>
      <c r="F1496" s="541"/>
      <c r="G1496" s="542"/>
      <c r="H1496" s="541"/>
      <c r="I1496" s="541"/>
      <c r="K1496" s="287">
        <v>1</v>
      </c>
      <c r="AG1496" s="430" t="str">
        <f>IF(AI1496=1,SUM(AI$13:AI1496),"")</f>
        <v/>
      </c>
      <c r="AH1496" s="431" t="str">
        <f t="shared" si="51"/>
        <v/>
      </c>
      <c r="AI1496" s="430" t="str">
        <f t="shared" si="52"/>
        <v/>
      </c>
    </row>
    <row r="1497" spans="3:35" ht="20" customHeight="1">
      <c r="C1497" s="83">
        <v>1485</v>
      </c>
      <c r="D1497" s="541"/>
      <c r="E1497" s="541"/>
      <c r="F1497" s="541"/>
      <c r="G1497" s="542"/>
      <c r="H1497" s="541"/>
      <c r="I1497" s="541"/>
      <c r="K1497" s="287">
        <v>1</v>
      </c>
      <c r="AG1497" s="430" t="str">
        <f>IF(AI1497=1,SUM(AI$13:AI1497),"")</f>
        <v/>
      </c>
      <c r="AH1497" s="431" t="str">
        <f t="shared" si="51"/>
        <v/>
      </c>
      <c r="AI1497" s="430" t="str">
        <f t="shared" si="52"/>
        <v/>
      </c>
    </row>
    <row r="1498" spans="3:35" ht="20" customHeight="1">
      <c r="C1498" s="83">
        <v>1486</v>
      </c>
      <c r="D1498" s="541"/>
      <c r="E1498" s="541"/>
      <c r="F1498" s="541"/>
      <c r="G1498" s="542"/>
      <c r="H1498" s="541"/>
      <c r="I1498" s="541"/>
      <c r="K1498" s="287">
        <v>1</v>
      </c>
      <c r="AG1498" s="430" t="str">
        <f>IF(AI1498=1,SUM(AI$13:AI1498),"")</f>
        <v/>
      </c>
      <c r="AH1498" s="431" t="str">
        <f t="shared" si="51"/>
        <v/>
      </c>
      <c r="AI1498" s="430" t="str">
        <f t="shared" si="52"/>
        <v/>
      </c>
    </row>
    <row r="1499" spans="3:35" ht="20" customHeight="1">
      <c r="C1499" s="83">
        <v>1487</v>
      </c>
      <c r="D1499" s="541"/>
      <c r="E1499" s="541"/>
      <c r="F1499" s="541"/>
      <c r="G1499" s="542"/>
      <c r="H1499" s="541"/>
      <c r="I1499" s="541"/>
      <c r="K1499" s="287">
        <v>1</v>
      </c>
      <c r="AG1499" s="430" t="str">
        <f>IF(AI1499=1,SUM(AI$13:AI1499),"")</f>
        <v/>
      </c>
      <c r="AH1499" s="431" t="str">
        <f t="shared" si="51"/>
        <v/>
      </c>
      <c r="AI1499" s="430" t="str">
        <f t="shared" si="52"/>
        <v/>
      </c>
    </row>
    <row r="1500" spans="3:35" ht="20" customHeight="1">
      <c r="C1500" s="83">
        <v>1488</v>
      </c>
      <c r="D1500" s="541"/>
      <c r="E1500" s="541"/>
      <c r="F1500" s="541"/>
      <c r="G1500" s="542"/>
      <c r="H1500" s="541"/>
      <c r="I1500" s="541"/>
      <c r="K1500" s="287">
        <v>1</v>
      </c>
      <c r="AG1500" s="430" t="str">
        <f>IF(AI1500=1,SUM(AI$13:AI1500),"")</f>
        <v/>
      </c>
      <c r="AH1500" s="431" t="str">
        <f t="shared" si="51"/>
        <v/>
      </c>
      <c r="AI1500" s="430" t="str">
        <f t="shared" si="52"/>
        <v/>
      </c>
    </row>
    <row r="1501" spans="3:35" ht="20" customHeight="1">
      <c r="C1501" s="83">
        <v>1489</v>
      </c>
      <c r="D1501" s="541"/>
      <c r="E1501" s="541"/>
      <c r="F1501" s="541"/>
      <c r="G1501" s="542"/>
      <c r="H1501" s="541"/>
      <c r="I1501" s="541"/>
      <c r="K1501" s="287">
        <v>1</v>
      </c>
      <c r="AG1501" s="430" t="str">
        <f>IF(AI1501=1,SUM(AI$13:AI1501),"")</f>
        <v/>
      </c>
      <c r="AH1501" s="431" t="str">
        <f t="shared" si="51"/>
        <v/>
      </c>
      <c r="AI1501" s="430" t="str">
        <f t="shared" si="52"/>
        <v/>
      </c>
    </row>
    <row r="1502" spans="3:35" ht="20" customHeight="1">
      <c r="C1502" s="83">
        <v>1490</v>
      </c>
      <c r="D1502" s="541"/>
      <c r="E1502" s="541"/>
      <c r="F1502" s="541"/>
      <c r="G1502" s="542"/>
      <c r="H1502" s="541"/>
      <c r="I1502" s="541"/>
      <c r="K1502" s="287">
        <v>1</v>
      </c>
      <c r="AG1502" s="430" t="str">
        <f>IF(AI1502=1,SUM(AI$13:AI1502),"")</f>
        <v/>
      </c>
      <c r="AH1502" s="431" t="str">
        <f t="shared" si="51"/>
        <v/>
      </c>
      <c r="AI1502" s="430" t="str">
        <f t="shared" si="52"/>
        <v/>
      </c>
    </row>
    <row r="1503" spans="3:35" ht="20" customHeight="1">
      <c r="C1503" s="83">
        <v>1491</v>
      </c>
      <c r="D1503" s="541"/>
      <c r="E1503" s="541"/>
      <c r="F1503" s="541"/>
      <c r="G1503" s="542"/>
      <c r="H1503" s="541"/>
      <c r="I1503" s="541"/>
      <c r="K1503" s="287">
        <v>1</v>
      </c>
      <c r="AG1503" s="430" t="str">
        <f>IF(AI1503=1,SUM(AI$13:AI1503),"")</f>
        <v/>
      </c>
      <c r="AH1503" s="431" t="str">
        <f t="shared" si="51"/>
        <v/>
      </c>
      <c r="AI1503" s="430" t="str">
        <f t="shared" si="52"/>
        <v/>
      </c>
    </row>
    <row r="1504" spans="3:35" ht="20" customHeight="1">
      <c r="C1504" s="83">
        <v>1492</v>
      </c>
      <c r="D1504" s="541"/>
      <c r="E1504" s="541"/>
      <c r="F1504" s="541"/>
      <c r="G1504" s="542"/>
      <c r="H1504" s="541"/>
      <c r="I1504" s="541"/>
      <c r="K1504" s="287">
        <v>1</v>
      </c>
      <c r="AG1504" s="430" t="str">
        <f>IF(AI1504=1,SUM(AI$13:AI1504),"")</f>
        <v/>
      </c>
      <c r="AH1504" s="431" t="str">
        <f t="shared" si="51"/>
        <v/>
      </c>
      <c r="AI1504" s="430" t="str">
        <f t="shared" si="52"/>
        <v/>
      </c>
    </row>
    <row r="1505" spans="3:35" ht="20" customHeight="1">
      <c r="C1505" s="83">
        <v>1493</v>
      </c>
      <c r="D1505" s="541"/>
      <c r="E1505" s="541"/>
      <c r="F1505" s="541"/>
      <c r="G1505" s="542"/>
      <c r="H1505" s="541"/>
      <c r="I1505" s="541"/>
      <c r="K1505" s="287">
        <v>1</v>
      </c>
      <c r="AG1505" s="430" t="str">
        <f>IF(AI1505=1,SUM(AI$13:AI1505),"")</f>
        <v/>
      </c>
      <c r="AH1505" s="431" t="str">
        <f t="shared" si="51"/>
        <v/>
      </c>
      <c r="AI1505" s="430" t="str">
        <f t="shared" si="52"/>
        <v/>
      </c>
    </row>
    <row r="1506" spans="3:35" ht="20" customHeight="1">
      <c r="C1506" s="83">
        <v>1494</v>
      </c>
      <c r="D1506" s="541"/>
      <c r="E1506" s="541"/>
      <c r="F1506" s="541"/>
      <c r="G1506" s="542"/>
      <c r="H1506" s="541"/>
      <c r="I1506" s="541"/>
      <c r="K1506" s="287">
        <v>1</v>
      </c>
      <c r="AG1506" s="430" t="str">
        <f>IF(AI1506=1,SUM(AI$13:AI1506),"")</f>
        <v/>
      </c>
      <c r="AH1506" s="431" t="str">
        <f t="shared" si="51"/>
        <v/>
      </c>
      <c r="AI1506" s="430" t="str">
        <f t="shared" si="52"/>
        <v/>
      </c>
    </row>
    <row r="1507" spans="3:35" ht="20" customHeight="1">
      <c r="C1507" s="83">
        <v>1495</v>
      </c>
      <c r="D1507" s="541"/>
      <c r="E1507" s="541"/>
      <c r="F1507" s="541"/>
      <c r="G1507" s="542"/>
      <c r="H1507" s="541"/>
      <c r="I1507" s="541"/>
      <c r="K1507" s="287">
        <v>1</v>
      </c>
      <c r="AG1507" s="430" t="str">
        <f>IF(AI1507=1,SUM(AI$13:AI1507),"")</f>
        <v/>
      </c>
      <c r="AH1507" s="431" t="str">
        <f t="shared" si="51"/>
        <v/>
      </c>
      <c r="AI1507" s="430" t="str">
        <f t="shared" si="52"/>
        <v/>
      </c>
    </row>
    <row r="1508" spans="3:35" ht="20" customHeight="1">
      <c r="C1508" s="83">
        <v>1496</v>
      </c>
      <c r="D1508" s="541"/>
      <c r="E1508" s="541"/>
      <c r="F1508" s="541"/>
      <c r="G1508" s="542"/>
      <c r="H1508" s="541"/>
      <c r="I1508" s="541"/>
      <c r="K1508" s="287">
        <v>1</v>
      </c>
      <c r="AG1508" s="430" t="str">
        <f>IF(AI1508=1,SUM(AI$13:AI1508),"")</f>
        <v/>
      </c>
      <c r="AH1508" s="431" t="str">
        <f t="shared" si="51"/>
        <v/>
      </c>
      <c r="AI1508" s="430" t="str">
        <f t="shared" si="52"/>
        <v/>
      </c>
    </row>
    <row r="1509" spans="3:35" ht="20" customHeight="1">
      <c r="C1509" s="83">
        <v>1497</v>
      </c>
      <c r="D1509" s="541"/>
      <c r="E1509" s="541"/>
      <c r="F1509" s="541"/>
      <c r="G1509" s="542"/>
      <c r="H1509" s="541"/>
      <c r="I1509" s="541"/>
      <c r="K1509" s="287">
        <v>1</v>
      </c>
      <c r="AG1509" s="430" t="str">
        <f>IF(AI1509=1,SUM(AI$13:AI1509),"")</f>
        <v/>
      </c>
      <c r="AH1509" s="431" t="str">
        <f t="shared" si="51"/>
        <v/>
      </c>
      <c r="AI1509" s="430" t="str">
        <f t="shared" si="52"/>
        <v/>
      </c>
    </row>
    <row r="1510" spans="3:35" ht="20" customHeight="1">
      <c r="C1510" s="83">
        <v>1498</v>
      </c>
      <c r="D1510" s="541"/>
      <c r="E1510" s="541"/>
      <c r="F1510" s="541"/>
      <c r="G1510" s="542"/>
      <c r="H1510" s="541"/>
      <c r="I1510" s="541"/>
      <c r="K1510" s="287">
        <v>1</v>
      </c>
      <c r="AG1510" s="430" t="str">
        <f>IF(AI1510=1,SUM(AI$13:AI1510),"")</f>
        <v/>
      </c>
      <c r="AH1510" s="431" t="str">
        <f t="shared" si="51"/>
        <v/>
      </c>
      <c r="AI1510" s="430" t="str">
        <f t="shared" si="52"/>
        <v/>
      </c>
    </row>
    <row r="1511" spans="3:35" ht="20" customHeight="1">
      <c r="C1511" s="83">
        <v>1499</v>
      </c>
      <c r="D1511" s="541"/>
      <c r="E1511" s="541"/>
      <c r="F1511" s="541"/>
      <c r="G1511" s="542"/>
      <c r="H1511" s="541"/>
      <c r="I1511" s="541"/>
      <c r="K1511" s="287">
        <v>1</v>
      </c>
      <c r="AG1511" s="430" t="str">
        <f>IF(AI1511=1,SUM(AI$13:AI1511),"")</f>
        <v/>
      </c>
      <c r="AH1511" s="431" t="str">
        <f t="shared" si="51"/>
        <v/>
      </c>
      <c r="AI1511" s="430" t="str">
        <f t="shared" si="52"/>
        <v/>
      </c>
    </row>
    <row r="1512" spans="3:35" ht="20" customHeight="1">
      <c r="C1512" s="83">
        <v>1500</v>
      </c>
      <c r="D1512" s="541"/>
      <c r="E1512" s="541"/>
      <c r="F1512" s="541"/>
      <c r="G1512" s="542"/>
      <c r="H1512" s="541"/>
      <c r="I1512" s="541"/>
      <c r="K1512" s="287">
        <v>1</v>
      </c>
      <c r="AG1512" s="430" t="str">
        <f>IF(AI1512=1,SUM(AI$13:AI1512),"")</f>
        <v/>
      </c>
      <c r="AH1512" s="431" t="str">
        <f t="shared" si="51"/>
        <v/>
      </c>
      <c r="AI1512" s="430" t="str">
        <f t="shared" si="52"/>
        <v/>
      </c>
    </row>
    <row r="1513" spans="3:35" ht="20" customHeight="1">
      <c r="C1513" s="83">
        <v>1501</v>
      </c>
      <c r="D1513" s="541"/>
      <c r="E1513" s="541"/>
      <c r="F1513" s="541"/>
      <c r="G1513" s="542"/>
      <c r="H1513" s="541"/>
      <c r="I1513" s="541"/>
      <c r="K1513" s="287">
        <v>1</v>
      </c>
      <c r="AG1513" s="430" t="str">
        <f>IF(AI1513=1,SUM(AI$13:AI1513),"")</f>
        <v/>
      </c>
      <c r="AH1513" s="431" t="str">
        <f t="shared" si="51"/>
        <v/>
      </c>
      <c r="AI1513" s="430" t="str">
        <f t="shared" si="52"/>
        <v/>
      </c>
    </row>
    <row r="1514" spans="3:35" ht="20" customHeight="1">
      <c r="C1514" s="83">
        <v>1502</v>
      </c>
      <c r="D1514" s="541"/>
      <c r="E1514" s="541"/>
      <c r="F1514" s="541"/>
      <c r="G1514" s="542"/>
      <c r="H1514" s="541"/>
      <c r="I1514" s="541"/>
      <c r="K1514" s="287">
        <v>1</v>
      </c>
      <c r="AG1514" s="430" t="str">
        <f>IF(AI1514=1,SUM(AI$13:AI1514),"")</f>
        <v/>
      </c>
      <c r="AH1514" s="431" t="str">
        <f t="shared" si="51"/>
        <v/>
      </c>
      <c r="AI1514" s="430" t="str">
        <f t="shared" si="52"/>
        <v/>
      </c>
    </row>
    <row r="1515" spans="3:35" ht="20" customHeight="1">
      <c r="C1515" s="83">
        <v>1503</v>
      </c>
      <c r="D1515" s="541"/>
      <c r="E1515" s="541"/>
      <c r="F1515" s="541"/>
      <c r="G1515" s="542"/>
      <c r="H1515" s="541"/>
      <c r="I1515" s="541"/>
      <c r="K1515" s="287">
        <v>1</v>
      </c>
      <c r="AG1515" s="430" t="str">
        <f>IF(AI1515=1,SUM(AI$13:AI1515),"")</f>
        <v/>
      </c>
      <c r="AH1515" s="431" t="str">
        <f t="shared" si="51"/>
        <v/>
      </c>
      <c r="AI1515" s="430" t="str">
        <f t="shared" si="52"/>
        <v/>
      </c>
    </row>
    <row r="1516" spans="3:35" ht="20" customHeight="1">
      <c r="C1516" s="83">
        <v>1504</v>
      </c>
      <c r="D1516" s="541"/>
      <c r="E1516" s="541"/>
      <c r="F1516" s="541"/>
      <c r="G1516" s="542"/>
      <c r="H1516" s="541"/>
      <c r="I1516" s="541"/>
      <c r="K1516" s="287">
        <v>1</v>
      </c>
      <c r="AG1516" s="430" t="str">
        <f>IF(AI1516=1,SUM(AI$13:AI1516),"")</f>
        <v/>
      </c>
      <c r="AH1516" s="431" t="str">
        <f t="shared" si="51"/>
        <v/>
      </c>
      <c r="AI1516" s="430" t="str">
        <f t="shared" si="52"/>
        <v/>
      </c>
    </row>
    <row r="1517" spans="3:35" ht="20" customHeight="1">
      <c r="C1517" s="83">
        <v>1505</v>
      </c>
      <c r="D1517" s="541"/>
      <c r="E1517" s="541"/>
      <c r="F1517" s="541"/>
      <c r="G1517" s="542"/>
      <c r="H1517" s="541"/>
      <c r="I1517" s="541"/>
      <c r="K1517" s="287">
        <v>1</v>
      </c>
      <c r="AG1517" s="430" t="str">
        <f>IF(AI1517=1,SUM(AI$13:AI1517),"")</f>
        <v/>
      </c>
      <c r="AH1517" s="431" t="str">
        <f t="shared" si="51"/>
        <v/>
      </c>
      <c r="AI1517" s="430" t="str">
        <f t="shared" si="52"/>
        <v/>
      </c>
    </row>
    <row r="1518" spans="3:35" ht="20" customHeight="1">
      <c r="C1518" s="83">
        <v>1506</v>
      </c>
      <c r="D1518" s="541"/>
      <c r="E1518" s="541"/>
      <c r="F1518" s="541"/>
      <c r="G1518" s="542"/>
      <c r="H1518" s="541"/>
      <c r="I1518" s="541"/>
      <c r="K1518" s="287">
        <v>1</v>
      </c>
      <c r="AG1518" s="430" t="str">
        <f>IF(AI1518=1,SUM(AI$13:AI1518),"")</f>
        <v/>
      </c>
      <c r="AH1518" s="431" t="str">
        <f t="shared" si="51"/>
        <v/>
      </c>
      <c r="AI1518" s="430" t="str">
        <f t="shared" si="52"/>
        <v/>
      </c>
    </row>
    <row r="1519" spans="3:35" ht="20" customHeight="1">
      <c r="C1519" s="83">
        <v>1507</v>
      </c>
      <c r="D1519" s="541"/>
      <c r="E1519" s="541"/>
      <c r="F1519" s="541"/>
      <c r="G1519" s="542"/>
      <c r="H1519" s="541"/>
      <c r="I1519" s="541"/>
      <c r="K1519" s="287">
        <v>1</v>
      </c>
      <c r="AG1519" s="430" t="str">
        <f>IF(AI1519=1,SUM(AI$13:AI1519),"")</f>
        <v/>
      </c>
      <c r="AH1519" s="431" t="str">
        <f t="shared" si="51"/>
        <v/>
      </c>
      <c r="AI1519" s="430" t="str">
        <f t="shared" si="52"/>
        <v/>
      </c>
    </row>
    <row r="1520" spans="3:35" ht="20" customHeight="1">
      <c r="C1520" s="83">
        <v>1508</v>
      </c>
      <c r="D1520" s="541"/>
      <c r="E1520" s="541"/>
      <c r="F1520" s="541"/>
      <c r="G1520" s="542"/>
      <c r="H1520" s="541"/>
      <c r="I1520" s="541"/>
      <c r="K1520" s="287">
        <v>1</v>
      </c>
      <c r="AG1520" s="430" t="str">
        <f>IF(AI1520=1,SUM(AI$13:AI1520),"")</f>
        <v/>
      </c>
      <c r="AH1520" s="431" t="str">
        <f t="shared" si="51"/>
        <v/>
      </c>
      <c r="AI1520" s="430" t="str">
        <f t="shared" si="52"/>
        <v/>
      </c>
    </row>
    <row r="1521" spans="3:35" ht="20" customHeight="1">
      <c r="C1521" s="83">
        <v>1509</v>
      </c>
      <c r="D1521" s="541"/>
      <c r="E1521" s="541"/>
      <c r="F1521" s="541"/>
      <c r="G1521" s="542"/>
      <c r="H1521" s="541"/>
      <c r="I1521" s="541"/>
      <c r="K1521" s="287">
        <v>1</v>
      </c>
      <c r="AG1521" s="430" t="str">
        <f>IF(AI1521=1,SUM(AI$13:AI1521),"")</f>
        <v/>
      </c>
      <c r="AH1521" s="431" t="str">
        <f t="shared" si="51"/>
        <v/>
      </c>
      <c r="AI1521" s="430" t="str">
        <f t="shared" si="52"/>
        <v/>
      </c>
    </row>
    <row r="1522" spans="3:35" ht="20" customHeight="1">
      <c r="C1522" s="83">
        <v>1510</v>
      </c>
      <c r="D1522" s="541"/>
      <c r="E1522" s="541"/>
      <c r="F1522" s="541"/>
      <c r="G1522" s="542"/>
      <c r="H1522" s="541"/>
      <c r="I1522" s="541"/>
      <c r="K1522" s="287">
        <v>1</v>
      </c>
      <c r="AG1522" s="430" t="str">
        <f>IF(AI1522=1,SUM(AI$13:AI1522),"")</f>
        <v/>
      </c>
      <c r="AH1522" s="431" t="str">
        <f t="shared" si="51"/>
        <v/>
      </c>
      <c r="AI1522" s="430" t="str">
        <f t="shared" si="52"/>
        <v/>
      </c>
    </row>
    <row r="1523" spans="3:35" ht="20" customHeight="1">
      <c r="C1523" s="83">
        <v>1511</v>
      </c>
      <c r="D1523" s="541"/>
      <c r="E1523" s="541"/>
      <c r="F1523" s="541"/>
      <c r="G1523" s="542"/>
      <c r="H1523" s="541"/>
      <c r="I1523" s="541"/>
      <c r="K1523" s="287">
        <v>1</v>
      </c>
      <c r="AG1523" s="430" t="str">
        <f>IF(AI1523=1,SUM(AI$13:AI1523),"")</f>
        <v/>
      </c>
      <c r="AH1523" s="431" t="str">
        <f t="shared" si="51"/>
        <v/>
      </c>
      <c r="AI1523" s="430" t="str">
        <f t="shared" si="52"/>
        <v/>
      </c>
    </row>
    <row r="1524" spans="3:35" ht="20" customHeight="1">
      <c r="C1524" s="83">
        <v>1512</v>
      </c>
      <c r="D1524" s="541"/>
      <c r="E1524" s="541"/>
      <c r="F1524" s="541"/>
      <c r="G1524" s="542"/>
      <c r="H1524" s="541"/>
      <c r="I1524" s="541"/>
      <c r="K1524" s="287">
        <v>1</v>
      </c>
      <c r="AG1524" s="430" t="str">
        <f>IF(AI1524=1,SUM(AI$13:AI1524),"")</f>
        <v/>
      </c>
      <c r="AH1524" s="431" t="str">
        <f t="shared" si="51"/>
        <v/>
      </c>
      <c r="AI1524" s="430" t="str">
        <f t="shared" si="52"/>
        <v/>
      </c>
    </row>
    <row r="1525" spans="3:35" ht="20" customHeight="1">
      <c r="C1525" s="83">
        <v>1513</v>
      </c>
      <c r="D1525" s="541"/>
      <c r="E1525" s="541"/>
      <c r="F1525" s="541"/>
      <c r="G1525" s="542"/>
      <c r="H1525" s="541"/>
      <c r="I1525" s="541"/>
      <c r="K1525" s="287">
        <v>1</v>
      </c>
      <c r="AG1525" s="430" t="str">
        <f>IF(AI1525=1,SUM(AI$13:AI1525),"")</f>
        <v/>
      </c>
      <c r="AH1525" s="431" t="str">
        <f t="shared" si="51"/>
        <v/>
      </c>
      <c r="AI1525" s="430" t="str">
        <f t="shared" si="52"/>
        <v/>
      </c>
    </row>
    <row r="1526" spans="3:35" ht="20" customHeight="1">
      <c r="C1526" s="83">
        <v>1514</v>
      </c>
      <c r="D1526" s="541"/>
      <c r="E1526" s="541"/>
      <c r="F1526" s="541"/>
      <c r="G1526" s="542"/>
      <c r="H1526" s="541"/>
      <c r="I1526" s="541"/>
      <c r="K1526" s="287">
        <v>1</v>
      </c>
      <c r="AG1526" s="430" t="str">
        <f>IF(AI1526=1,SUM(AI$13:AI1526),"")</f>
        <v/>
      </c>
      <c r="AH1526" s="431" t="str">
        <f t="shared" si="51"/>
        <v/>
      </c>
      <c r="AI1526" s="430" t="str">
        <f t="shared" si="52"/>
        <v/>
      </c>
    </row>
    <row r="1527" spans="3:35" ht="20" customHeight="1">
      <c r="C1527" s="83">
        <v>1515</v>
      </c>
      <c r="D1527" s="541"/>
      <c r="E1527" s="541"/>
      <c r="F1527" s="541"/>
      <c r="G1527" s="542"/>
      <c r="H1527" s="541"/>
      <c r="I1527" s="541"/>
      <c r="K1527" s="287">
        <v>1</v>
      </c>
      <c r="AG1527" s="430" t="str">
        <f>IF(AI1527=1,SUM(AI$13:AI1527),"")</f>
        <v/>
      </c>
      <c r="AH1527" s="431" t="str">
        <f t="shared" si="51"/>
        <v/>
      </c>
      <c r="AI1527" s="430" t="str">
        <f t="shared" si="52"/>
        <v/>
      </c>
    </row>
    <row r="1528" spans="3:35" ht="20" customHeight="1">
      <c r="C1528" s="83">
        <v>1516</v>
      </c>
      <c r="D1528" s="541"/>
      <c r="E1528" s="541"/>
      <c r="F1528" s="541"/>
      <c r="G1528" s="542"/>
      <c r="H1528" s="541"/>
      <c r="I1528" s="541"/>
      <c r="K1528" s="287">
        <v>1</v>
      </c>
      <c r="AG1528" s="430" t="str">
        <f>IF(AI1528=1,SUM(AI$13:AI1528),"")</f>
        <v/>
      </c>
      <c r="AH1528" s="431" t="str">
        <f t="shared" si="51"/>
        <v/>
      </c>
      <c r="AI1528" s="430" t="str">
        <f t="shared" si="52"/>
        <v/>
      </c>
    </row>
    <row r="1529" spans="3:35" ht="20" customHeight="1">
      <c r="C1529" s="83">
        <v>1517</v>
      </c>
      <c r="D1529" s="541"/>
      <c r="E1529" s="541"/>
      <c r="F1529" s="541"/>
      <c r="G1529" s="542"/>
      <c r="H1529" s="541"/>
      <c r="I1529" s="541"/>
      <c r="K1529" s="287">
        <v>1</v>
      </c>
      <c r="AG1529" s="430" t="str">
        <f>IF(AI1529=1,SUM(AI$13:AI1529),"")</f>
        <v/>
      </c>
      <c r="AH1529" s="431" t="str">
        <f t="shared" si="51"/>
        <v/>
      </c>
      <c r="AI1529" s="430" t="str">
        <f t="shared" si="52"/>
        <v/>
      </c>
    </row>
    <row r="1530" spans="3:35" ht="20" customHeight="1">
      <c r="C1530" s="83">
        <v>1518</v>
      </c>
      <c r="D1530" s="541"/>
      <c r="E1530" s="541"/>
      <c r="F1530" s="541"/>
      <c r="G1530" s="542"/>
      <c r="H1530" s="541"/>
      <c r="I1530" s="541"/>
      <c r="K1530" s="287">
        <v>1</v>
      </c>
      <c r="AG1530" s="430" t="str">
        <f>IF(AI1530=1,SUM(AI$13:AI1530),"")</f>
        <v/>
      </c>
      <c r="AH1530" s="431" t="str">
        <f t="shared" si="51"/>
        <v/>
      </c>
      <c r="AI1530" s="430" t="str">
        <f t="shared" si="52"/>
        <v/>
      </c>
    </row>
    <row r="1531" spans="3:35" ht="20" customHeight="1">
      <c r="C1531" s="83">
        <v>1519</v>
      </c>
      <c r="D1531" s="541"/>
      <c r="E1531" s="541"/>
      <c r="F1531" s="541"/>
      <c r="G1531" s="542"/>
      <c r="H1531" s="541"/>
      <c r="I1531" s="541"/>
      <c r="K1531" s="287">
        <v>1</v>
      </c>
      <c r="AG1531" s="430" t="str">
        <f>IF(AI1531=1,SUM(AI$13:AI1531),"")</f>
        <v/>
      </c>
      <c r="AH1531" s="431" t="str">
        <f t="shared" si="51"/>
        <v/>
      </c>
      <c r="AI1531" s="430" t="str">
        <f t="shared" si="52"/>
        <v/>
      </c>
    </row>
    <row r="1532" spans="3:35" ht="20" customHeight="1">
      <c r="C1532" s="83">
        <v>1520</v>
      </c>
      <c r="D1532" s="541"/>
      <c r="E1532" s="541"/>
      <c r="F1532" s="541"/>
      <c r="G1532" s="542"/>
      <c r="H1532" s="541"/>
      <c r="I1532" s="541"/>
      <c r="K1532" s="287">
        <v>1</v>
      </c>
      <c r="AG1532" s="430" t="str">
        <f>IF(AI1532=1,SUM(AI$13:AI1532),"")</f>
        <v/>
      </c>
      <c r="AH1532" s="431" t="str">
        <f t="shared" si="51"/>
        <v/>
      </c>
      <c r="AI1532" s="430" t="str">
        <f t="shared" si="52"/>
        <v/>
      </c>
    </row>
    <row r="1533" spans="3:35" ht="20" customHeight="1">
      <c r="C1533" s="83">
        <v>1521</v>
      </c>
      <c r="D1533" s="541"/>
      <c r="E1533" s="541"/>
      <c r="F1533" s="541"/>
      <c r="G1533" s="542"/>
      <c r="H1533" s="541"/>
      <c r="I1533" s="541"/>
      <c r="K1533" s="287">
        <v>1</v>
      </c>
      <c r="AG1533" s="430" t="str">
        <f>IF(AI1533=1,SUM(AI$13:AI1533),"")</f>
        <v/>
      </c>
      <c r="AH1533" s="431" t="str">
        <f t="shared" si="51"/>
        <v/>
      </c>
      <c r="AI1533" s="430" t="str">
        <f t="shared" si="52"/>
        <v/>
      </c>
    </row>
    <row r="1534" spans="3:35" ht="20" customHeight="1">
      <c r="C1534" s="83">
        <v>1522</v>
      </c>
      <c r="D1534" s="541"/>
      <c r="E1534" s="541"/>
      <c r="F1534" s="541"/>
      <c r="G1534" s="542"/>
      <c r="H1534" s="541"/>
      <c r="I1534" s="541"/>
      <c r="K1534" s="287">
        <v>1</v>
      </c>
      <c r="AG1534" s="430" t="str">
        <f>IF(AI1534=1,SUM(AI$13:AI1534),"")</f>
        <v/>
      </c>
      <c r="AH1534" s="431" t="str">
        <f t="shared" si="51"/>
        <v/>
      </c>
      <c r="AI1534" s="430" t="str">
        <f t="shared" si="52"/>
        <v/>
      </c>
    </row>
    <row r="1535" spans="3:35" ht="20" customHeight="1">
      <c r="C1535" s="83">
        <v>1523</v>
      </c>
      <c r="D1535" s="541"/>
      <c r="E1535" s="541"/>
      <c r="F1535" s="541"/>
      <c r="G1535" s="542"/>
      <c r="H1535" s="541"/>
      <c r="I1535" s="541"/>
      <c r="K1535" s="287">
        <v>1</v>
      </c>
      <c r="AG1535" s="430" t="str">
        <f>IF(AI1535=1,SUM(AI$13:AI1535),"")</f>
        <v/>
      </c>
      <c r="AH1535" s="431" t="str">
        <f t="shared" si="51"/>
        <v/>
      </c>
      <c r="AI1535" s="430" t="str">
        <f t="shared" si="52"/>
        <v/>
      </c>
    </row>
    <row r="1536" spans="3:35" ht="20" customHeight="1">
      <c r="C1536" s="83">
        <v>1524</v>
      </c>
      <c r="D1536" s="541"/>
      <c r="E1536" s="541"/>
      <c r="F1536" s="541"/>
      <c r="G1536" s="542"/>
      <c r="H1536" s="541"/>
      <c r="I1536" s="541"/>
      <c r="K1536" s="287">
        <v>1</v>
      </c>
      <c r="AG1536" s="430" t="str">
        <f>IF(AI1536=1,SUM(AI$13:AI1536),"")</f>
        <v/>
      </c>
      <c r="AH1536" s="431" t="str">
        <f t="shared" si="51"/>
        <v/>
      </c>
      <c r="AI1536" s="430" t="str">
        <f t="shared" si="52"/>
        <v/>
      </c>
    </row>
    <row r="1537" spans="3:35" ht="20" customHeight="1">
      <c r="C1537" s="83">
        <v>1525</v>
      </c>
      <c r="D1537" s="541"/>
      <c r="E1537" s="541"/>
      <c r="F1537" s="541"/>
      <c r="G1537" s="542"/>
      <c r="H1537" s="541"/>
      <c r="I1537" s="541"/>
      <c r="K1537" s="287">
        <v>1</v>
      </c>
      <c r="AG1537" s="430" t="str">
        <f>IF(AI1537=1,SUM(AI$13:AI1537),"")</f>
        <v/>
      </c>
      <c r="AH1537" s="431" t="str">
        <f t="shared" si="51"/>
        <v/>
      </c>
      <c r="AI1537" s="430" t="str">
        <f t="shared" si="52"/>
        <v/>
      </c>
    </row>
    <row r="1538" spans="3:35" ht="20" customHeight="1">
      <c r="C1538" s="83">
        <v>1526</v>
      </c>
      <c r="D1538" s="541"/>
      <c r="E1538" s="541"/>
      <c r="F1538" s="541"/>
      <c r="G1538" s="542"/>
      <c r="H1538" s="541"/>
      <c r="I1538" s="541"/>
      <c r="K1538" s="287">
        <v>1</v>
      </c>
      <c r="AG1538" s="430" t="str">
        <f>IF(AI1538=1,SUM(AI$13:AI1538),"")</f>
        <v/>
      </c>
      <c r="AH1538" s="431" t="str">
        <f t="shared" si="51"/>
        <v/>
      </c>
      <c r="AI1538" s="430" t="str">
        <f t="shared" si="52"/>
        <v/>
      </c>
    </row>
    <row r="1539" spans="3:35" ht="20" customHeight="1">
      <c r="C1539" s="83">
        <v>1527</v>
      </c>
      <c r="D1539" s="541"/>
      <c r="E1539" s="541"/>
      <c r="F1539" s="541"/>
      <c r="G1539" s="542"/>
      <c r="H1539" s="541"/>
      <c r="I1539" s="541"/>
      <c r="K1539" s="287">
        <v>1</v>
      </c>
      <c r="AG1539" s="430" t="str">
        <f>IF(AI1539=1,SUM(AI$13:AI1539),"")</f>
        <v/>
      </c>
      <c r="AH1539" s="431" t="str">
        <f t="shared" si="51"/>
        <v/>
      </c>
      <c r="AI1539" s="430" t="str">
        <f t="shared" si="52"/>
        <v/>
      </c>
    </row>
    <row r="1540" spans="3:35" ht="20" customHeight="1">
      <c r="C1540" s="83">
        <v>1528</v>
      </c>
      <c r="D1540" s="541"/>
      <c r="E1540" s="541"/>
      <c r="F1540" s="541"/>
      <c r="G1540" s="542"/>
      <c r="H1540" s="541"/>
      <c r="I1540" s="541"/>
      <c r="K1540" s="287">
        <v>1</v>
      </c>
      <c r="AG1540" s="430" t="str">
        <f>IF(AI1540=1,SUM(AI$13:AI1540),"")</f>
        <v/>
      </c>
      <c r="AH1540" s="431" t="str">
        <f t="shared" si="51"/>
        <v/>
      </c>
      <c r="AI1540" s="430" t="str">
        <f t="shared" si="52"/>
        <v/>
      </c>
    </row>
    <row r="1541" spans="3:35" ht="20" customHeight="1">
      <c r="C1541" s="83">
        <v>1529</v>
      </c>
      <c r="D1541" s="541"/>
      <c r="E1541" s="541"/>
      <c r="F1541" s="541"/>
      <c r="G1541" s="542"/>
      <c r="H1541" s="541"/>
      <c r="I1541" s="541"/>
      <c r="K1541" s="287">
        <v>1</v>
      </c>
      <c r="AG1541" s="430" t="str">
        <f>IF(AI1541=1,SUM(AI$13:AI1541),"")</f>
        <v/>
      </c>
      <c r="AH1541" s="431" t="str">
        <f t="shared" si="51"/>
        <v/>
      </c>
      <c r="AI1541" s="430" t="str">
        <f t="shared" si="52"/>
        <v/>
      </c>
    </row>
    <row r="1542" spans="3:35" ht="20" customHeight="1">
      <c r="C1542" s="83">
        <v>1530</v>
      </c>
      <c r="D1542" s="541"/>
      <c r="E1542" s="541"/>
      <c r="F1542" s="541"/>
      <c r="G1542" s="542"/>
      <c r="H1542" s="541"/>
      <c r="I1542" s="541"/>
      <c r="K1542" s="287">
        <v>1</v>
      </c>
      <c r="AG1542" s="430" t="str">
        <f>IF(AI1542=1,SUM(AI$13:AI1542),"")</f>
        <v/>
      </c>
      <c r="AH1542" s="431" t="str">
        <f t="shared" si="51"/>
        <v/>
      </c>
      <c r="AI1542" s="430" t="str">
        <f t="shared" si="52"/>
        <v/>
      </c>
    </row>
    <row r="1543" spans="3:35" ht="20" customHeight="1">
      <c r="C1543" s="83">
        <v>1531</v>
      </c>
      <c r="D1543" s="541"/>
      <c r="E1543" s="541"/>
      <c r="F1543" s="541"/>
      <c r="G1543" s="542"/>
      <c r="H1543" s="541"/>
      <c r="I1543" s="541"/>
      <c r="K1543" s="287">
        <v>1</v>
      </c>
      <c r="AG1543" s="430" t="str">
        <f>IF(AI1543=1,SUM(AI$13:AI1543),"")</f>
        <v/>
      </c>
      <c r="AH1543" s="431" t="str">
        <f t="shared" si="51"/>
        <v/>
      </c>
      <c r="AI1543" s="430" t="str">
        <f t="shared" si="52"/>
        <v/>
      </c>
    </row>
    <row r="1544" spans="3:35" ht="20" customHeight="1">
      <c r="C1544" s="83">
        <v>1532</v>
      </c>
      <c r="D1544" s="541"/>
      <c r="E1544" s="541"/>
      <c r="F1544" s="541"/>
      <c r="G1544" s="542"/>
      <c r="H1544" s="541"/>
      <c r="I1544" s="541"/>
      <c r="K1544" s="287">
        <v>1</v>
      </c>
      <c r="AG1544" s="430" t="str">
        <f>IF(AI1544=1,SUM(AI$13:AI1544),"")</f>
        <v/>
      </c>
      <c r="AH1544" s="431" t="str">
        <f t="shared" si="51"/>
        <v/>
      </c>
      <c r="AI1544" s="430" t="str">
        <f t="shared" si="52"/>
        <v/>
      </c>
    </row>
    <row r="1545" spans="3:35" ht="20" customHeight="1">
      <c r="C1545" s="83">
        <v>1533</v>
      </c>
      <c r="D1545" s="541"/>
      <c r="E1545" s="541"/>
      <c r="F1545" s="541"/>
      <c r="G1545" s="542"/>
      <c r="H1545" s="541"/>
      <c r="I1545" s="541"/>
      <c r="K1545" s="287">
        <v>1</v>
      </c>
      <c r="AG1545" s="430" t="str">
        <f>IF(AI1545=1,SUM(AI$13:AI1545),"")</f>
        <v/>
      </c>
      <c r="AH1545" s="431" t="str">
        <f t="shared" si="51"/>
        <v/>
      </c>
      <c r="AI1545" s="430" t="str">
        <f t="shared" si="52"/>
        <v/>
      </c>
    </row>
    <row r="1546" spans="3:35" ht="20" customHeight="1">
      <c r="C1546" s="83">
        <v>1534</v>
      </c>
      <c r="D1546" s="541"/>
      <c r="E1546" s="541"/>
      <c r="F1546" s="541"/>
      <c r="G1546" s="542"/>
      <c r="H1546" s="541"/>
      <c r="I1546" s="541"/>
      <c r="K1546" s="287">
        <v>1</v>
      </c>
      <c r="AG1546" s="430" t="str">
        <f>IF(AI1546=1,SUM(AI$13:AI1546),"")</f>
        <v/>
      </c>
      <c r="AH1546" s="431" t="str">
        <f t="shared" si="51"/>
        <v/>
      </c>
      <c r="AI1546" s="430" t="str">
        <f t="shared" si="52"/>
        <v/>
      </c>
    </row>
    <row r="1547" spans="3:35" ht="20" customHeight="1">
      <c r="C1547" s="83">
        <v>1535</v>
      </c>
      <c r="D1547" s="541"/>
      <c r="E1547" s="541"/>
      <c r="F1547" s="541"/>
      <c r="G1547" s="542"/>
      <c r="H1547" s="541"/>
      <c r="I1547" s="541"/>
      <c r="K1547" s="287">
        <v>1</v>
      </c>
      <c r="AG1547" s="430" t="str">
        <f>IF(AI1547=1,SUM(AI$13:AI1547),"")</f>
        <v/>
      </c>
      <c r="AH1547" s="431" t="str">
        <f t="shared" si="51"/>
        <v/>
      </c>
      <c r="AI1547" s="430" t="str">
        <f t="shared" si="52"/>
        <v/>
      </c>
    </row>
    <row r="1548" spans="3:35" ht="20" customHeight="1">
      <c r="C1548" s="83">
        <v>1536</v>
      </c>
      <c r="D1548" s="541"/>
      <c r="E1548" s="541"/>
      <c r="F1548" s="541"/>
      <c r="G1548" s="542"/>
      <c r="H1548" s="541"/>
      <c r="I1548" s="541"/>
      <c r="K1548" s="287">
        <v>1</v>
      </c>
      <c r="AG1548" s="430" t="str">
        <f>IF(AI1548=1,SUM(AI$13:AI1548),"")</f>
        <v/>
      </c>
      <c r="AH1548" s="431" t="str">
        <f t="shared" si="51"/>
        <v/>
      </c>
      <c r="AI1548" s="430" t="str">
        <f t="shared" si="52"/>
        <v/>
      </c>
    </row>
    <row r="1549" spans="3:35" ht="20" customHeight="1">
      <c r="C1549" s="83">
        <v>1537</v>
      </c>
      <c r="D1549" s="541"/>
      <c r="E1549" s="541"/>
      <c r="F1549" s="541"/>
      <c r="G1549" s="542"/>
      <c r="H1549" s="541"/>
      <c r="I1549" s="541"/>
      <c r="K1549" s="287">
        <v>1</v>
      </c>
      <c r="AG1549" s="430" t="str">
        <f>IF(AI1549=1,SUM(AI$13:AI1549),"")</f>
        <v/>
      </c>
      <c r="AH1549" s="431" t="str">
        <f t="shared" si="51"/>
        <v/>
      </c>
      <c r="AI1549" s="430" t="str">
        <f t="shared" si="52"/>
        <v/>
      </c>
    </row>
    <row r="1550" spans="3:35" ht="20" customHeight="1">
      <c r="C1550" s="83">
        <v>1538</v>
      </c>
      <c r="D1550" s="541"/>
      <c r="E1550" s="541"/>
      <c r="F1550" s="541"/>
      <c r="G1550" s="542"/>
      <c r="H1550" s="541"/>
      <c r="I1550" s="541"/>
      <c r="K1550" s="287">
        <v>1</v>
      </c>
      <c r="AG1550" s="430" t="str">
        <f>IF(AI1550=1,SUM(AI$13:AI1550),"")</f>
        <v/>
      </c>
      <c r="AH1550" s="431" t="str">
        <f t="shared" ref="AH1550:AH1613" si="53">IF(I1550="","",I1550&amp;"; ")</f>
        <v/>
      </c>
      <c r="AI1550" s="430" t="str">
        <f t="shared" ref="AI1550:AI1613" si="54">IF(AH1550="","",1)</f>
        <v/>
      </c>
    </row>
    <row r="1551" spans="3:35" ht="20" customHeight="1">
      <c r="C1551" s="83">
        <v>1539</v>
      </c>
      <c r="D1551" s="541"/>
      <c r="E1551" s="541"/>
      <c r="F1551" s="541"/>
      <c r="G1551" s="542"/>
      <c r="H1551" s="541"/>
      <c r="I1551" s="541"/>
      <c r="K1551" s="287">
        <v>1</v>
      </c>
      <c r="AG1551" s="430" t="str">
        <f>IF(AI1551=1,SUM(AI$13:AI1551),"")</f>
        <v/>
      </c>
      <c r="AH1551" s="431" t="str">
        <f t="shared" si="53"/>
        <v/>
      </c>
      <c r="AI1551" s="430" t="str">
        <f t="shared" si="54"/>
        <v/>
      </c>
    </row>
    <row r="1552" spans="3:35" ht="20" customHeight="1">
      <c r="C1552" s="83">
        <v>1540</v>
      </c>
      <c r="D1552" s="541"/>
      <c r="E1552" s="541"/>
      <c r="F1552" s="541"/>
      <c r="G1552" s="542"/>
      <c r="H1552" s="541"/>
      <c r="I1552" s="541"/>
      <c r="K1552" s="287">
        <v>1</v>
      </c>
      <c r="AG1552" s="430" t="str">
        <f>IF(AI1552=1,SUM(AI$13:AI1552),"")</f>
        <v/>
      </c>
      <c r="AH1552" s="431" t="str">
        <f t="shared" si="53"/>
        <v/>
      </c>
      <c r="AI1552" s="430" t="str">
        <f t="shared" si="54"/>
        <v/>
      </c>
    </row>
    <row r="1553" spans="3:35" ht="20" customHeight="1">
      <c r="C1553" s="83">
        <v>1541</v>
      </c>
      <c r="D1553" s="541"/>
      <c r="E1553" s="541"/>
      <c r="F1553" s="541"/>
      <c r="G1553" s="542"/>
      <c r="H1553" s="541"/>
      <c r="I1553" s="541"/>
      <c r="K1553" s="287">
        <v>1</v>
      </c>
      <c r="AG1553" s="430" t="str">
        <f>IF(AI1553=1,SUM(AI$13:AI1553),"")</f>
        <v/>
      </c>
      <c r="AH1553" s="431" t="str">
        <f t="shared" si="53"/>
        <v/>
      </c>
      <c r="AI1553" s="430" t="str">
        <f t="shared" si="54"/>
        <v/>
      </c>
    </row>
    <row r="1554" spans="3:35" ht="20" customHeight="1">
      <c r="C1554" s="83">
        <v>1542</v>
      </c>
      <c r="D1554" s="541"/>
      <c r="E1554" s="541"/>
      <c r="F1554" s="541"/>
      <c r="G1554" s="542"/>
      <c r="H1554" s="541"/>
      <c r="I1554" s="541"/>
      <c r="K1554" s="287">
        <v>1</v>
      </c>
      <c r="AG1554" s="430" t="str">
        <f>IF(AI1554=1,SUM(AI$13:AI1554),"")</f>
        <v/>
      </c>
      <c r="AH1554" s="431" t="str">
        <f t="shared" si="53"/>
        <v/>
      </c>
      <c r="AI1554" s="430" t="str">
        <f t="shared" si="54"/>
        <v/>
      </c>
    </row>
    <row r="1555" spans="3:35" ht="20" customHeight="1">
      <c r="C1555" s="83">
        <v>1543</v>
      </c>
      <c r="D1555" s="541"/>
      <c r="E1555" s="541"/>
      <c r="F1555" s="541"/>
      <c r="G1555" s="542"/>
      <c r="H1555" s="541"/>
      <c r="I1555" s="541"/>
      <c r="K1555" s="287">
        <v>1</v>
      </c>
      <c r="AG1555" s="430" t="str">
        <f>IF(AI1555=1,SUM(AI$13:AI1555),"")</f>
        <v/>
      </c>
      <c r="AH1555" s="431" t="str">
        <f t="shared" si="53"/>
        <v/>
      </c>
      <c r="AI1555" s="430" t="str">
        <f t="shared" si="54"/>
        <v/>
      </c>
    </row>
    <row r="1556" spans="3:35" ht="20" customHeight="1">
      <c r="C1556" s="83">
        <v>1544</v>
      </c>
      <c r="D1556" s="541"/>
      <c r="E1556" s="541"/>
      <c r="F1556" s="541"/>
      <c r="G1556" s="542"/>
      <c r="H1556" s="541"/>
      <c r="I1556" s="541"/>
      <c r="K1556" s="287">
        <v>1</v>
      </c>
      <c r="AG1556" s="430" t="str">
        <f>IF(AI1556=1,SUM(AI$13:AI1556),"")</f>
        <v/>
      </c>
      <c r="AH1556" s="431" t="str">
        <f t="shared" si="53"/>
        <v/>
      </c>
      <c r="AI1556" s="430" t="str">
        <f t="shared" si="54"/>
        <v/>
      </c>
    </row>
    <row r="1557" spans="3:35" ht="20" customHeight="1">
      <c r="C1557" s="83">
        <v>1545</v>
      </c>
      <c r="D1557" s="541"/>
      <c r="E1557" s="541"/>
      <c r="F1557" s="541"/>
      <c r="G1557" s="542"/>
      <c r="H1557" s="541"/>
      <c r="I1557" s="541"/>
      <c r="K1557" s="287">
        <v>1</v>
      </c>
      <c r="AG1557" s="430" t="str">
        <f>IF(AI1557=1,SUM(AI$13:AI1557),"")</f>
        <v/>
      </c>
      <c r="AH1557" s="431" t="str">
        <f t="shared" si="53"/>
        <v/>
      </c>
      <c r="AI1557" s="430" t="str">
        <f t="shared" si="54"/>
        <v/>
      </c>
    </row>
    <row r="1558" spans="3:35" ht="20" customHeight="1">
      <c r="C1558" s="83">
        <v>1546</v>
      </c>
      <c r="D1558" s="541"/>
      <c r="E1558" s="541"/>
      <c r="F1558" s="541"/>
      <c r="G1558" s="542"/>
      <c r="H1558" s="541"/>
      <c r="I1558" s="541"/>
      <c r="K1558" s="287">
        <v>1</v>
      </c>
      <c r="AG1558" s="430" t="str">
        <f>IF(AI1558=1,SUM(AI$13:AI1558),"")</f>
        <v/>
      </c>
      <c r="AH1558" s="431" t="str">
        <f t="shared" si="53"/>
        <v/>
      </c>
      <c r="AI1558" s="430" t="str">
        <f t="shared" si="54"/>
        <v/>
      </c>
    </row>
    <row r="1559" spans="3:35" ht="20" customHeight="1">
      <c r="C1559" s="83">
        <v>1547</v>
      </c>
      <c r="D1559" s="541"/>
      <c r="E1559" s="541"/>
      <c r="F1559" s="541"/>
      <c r="G1559" s="542"/>
      <c r="H1559" s="541"/>
      <c r="I1559" s="541"/>
      <c r="K1559" s="287">
        <v>1</v>
      </c>
      <c r="AG1559" s="430" t="str">
        <f>IF(AI1559=1,SUM(AI$13:AI1559),"")</f>
        <v/>
      </c>
      <c r="AH1559" s="431" t="str">
        <f t="shared" si="53"/>
        <v/>
      </c>
      <c r="AI1559" s="430" t="str">
        <f t="shared" si="54"/>
        <v/>
      </c>
    </row>
    <row r="1560" spans="3:35" ht="20" customHeight="1">
      <c r="C1560" s="83">
        <v>1548</v>
      </c>
      <c r="D1560" s="541"/>
      <c r="E1560" s="541"/>
      <c r="F1560" s="541"/>
      <c r="G1560" s="542"/>
      <c r="H1560" s="541"/>
      <c r="I1560" s="541"/>
      <c r="K1560" s="287">
        <v>1</v>
      </c>
      <c r="AG1560" s="430" t="str">
        <f>IF(AI1560=1,SUM(AI$13:AI1560),"")</f>
        <v/>
      </c>
      <c r="AH1560" s="431" t="str">
        <f t="shared" si="53"/>
        <v/>
      </c>
      <c r="AI1560" s="430" t="str">
        <f t="shared" si="54"/>
        <v/>
      </c>
    </row>
    <row r="1561" spans="3:35" ht="20" customHeight="1">
      <c r="C1561" s="83">
        <v>1549</v>
      </c>
      <c r="D1561" s="541"/>
      <c r="E1561" s="541"/>
      <c r="F1561" s="541"/>
      <c r="G1561" s="542"/>
      <c r="H1561" s="541"/>
      <c r="I1561" s="541"/>
      <c r="K1561" s="287">
        <v>1</v>
      </c>
      <c r="AG1561" s="430" t="str">
        <f>IF(AI1561=1,SUM(AI$13:AI1561),"")</f>
        <v/>
      </c>
      <c r="AH1561" s="431" t="str">
        <f t="shared" si="53"/>
        <v/>
      </c>
      <c r="AI1561" s="430" t="str">
        <f t="shared" si="54"/>
        <v/>
      </c>
    </row>
    <row r="1562" spans="3:35" ht="20" customHeight="1">
      <c r="C1562" s="83">
        <v>1550</v>
      </c>
      <c r="D1562" s="541"/>
      <c r="E1562" s="541"/>
      <c r="F1562" s="541"/>
      <c r="G1562" s="542"/>
      <c r="H1562" s="541"/>
      <c r="I1562" s="541"/>
      <c r="K1562" s="287">
        <v>1</v>
      </c>
      <c r="AG1562" s="430" t="str">
        <f>IF(AI1562=1,SUM(AI$13:AI1562),"")</f>
        <v/>
      </c>
      <c r="AH1562" s="431" t="str">
        <f t="shared" si="53"/>
        <v/>
      </c>
      <c r="AI1562" s="430" t="str">
        <f t="shared" si="54"/>
        <v/>
      </c>
    </row>
    <row r="1563" spans="3:35" ht="20" customHeight="1">
      <c r="C1563" s="83">
        <v>1551</v>
      </c>
      <c r="D1563" s="541"/>
      <c r="E1563" s="541"/>
      <c r="F1563" s="541"/>
      <c r="G1563" s="542"/>
      <c r="H1563" s="541"/>
      <c r="I1563" s="541"/>
      <c r="K1563" s="287">
        <v>1</v>
      </c>
      <c r="AG1563" s="430" t="str">
        <f>IF(AI1563=1,SUM(AI$13:AI1563),"")</f>
        <v/>
      </c>
      <c r="AH1563" s="431" t="str">
        <f t="shared" si="53"/>
        <v/>
      </c>
      <c r="AI1563" s="430" t="str">
        <f t="shared" si="54"/>
        <v/>
      </c>
    </row>
    <row r="1564" spans="3:35" ht="20" customHeight="1">
      <c r="C1564" s="83">
        <v>1552</v>
      </c>
      <c r="D1564" s="541"/>
      <c r="E1564" s="541"/>
      <c r="F1564" s="541"/>
      <c r="G1564" s="542"/>
      <c r="H1564" s="541"/>
      <c r="I1564" s="541"/>
      <c r="K1564" s="287">
        <v>1</v>
      </c>
      <c r="AG1564" s="430" t="str">
        <f>IF(AI1564=1,SUM(AI$13:AI1564),"")</f>
        <v/>
      </c>
      <c r="AH1564" s="431" t="str">
        <f t="shared" si="53"/>
        <v/>
      </c>
      <c r="AI1564" s="430" t="str">
        <f t="shared" si="54"/>
        <v/>
      </c>
    </row>
    <row r="1565" spans="3:35" ht="20" customHeight="1">
      <c r="C1565" s="83">
        <v>1553</v>
      </c>
      <c r="D1565" s="541"/>
      <c r="E1565" s="541"/>
      <c r="F1565" s="541"/>
      <c r="G1565" s="542"/>
      <c r="H1565" s="541"/>
      <c r="I1565" s="541"/>
      <c r="K1565" s="287">
        <v>1</v>
      </c>
      <c r="AG1565" s="430" t="str">
        <f>IF(AI1565=1,SUM(AI$13:AI1565),"")</f>
        <v/>
      </c>
      <c r="AH1565" s="431" t="str">
        <f t="shared" si="53"/>
        <v/>
      </c>
      <c r="AI1565" s="430" t="str">
        <f t="shared" si="54"/>
        <v/>
      </c>
    </row>
    <row r="1566" spans="3:35" ht="20" customHeight="1">
      <c r="C1566" s="83">
        <v>1554</v>
      </c>
      <c r="D1566" s="541"/>
      <c r="E1566" s="541"/>
      <c r="F1566" s="541"/>
      <c r="G1566" s="542"/>
      <c r="H1566" s="541"/>
      <c r="I1566" s="541"/>
      <c r="K1566" s="287">
        <v>1</v>
      </c>
      <c r="AG1566" s="430" t="str">
        <f>IF(AI1566=1,SUM(AI$13:AI1566),"")</f>
        <v/>
      </c>
      <c r="AH1566" s="431" t="str">
        <f t="shared" si="53"/>
        <v/>
      </c>
      <c r="AI1566" s="430" t="str">
        <f t="shared" si="54"/>
        <v/>
      </c>
    </row>
    <row r="1567" spans="3:35" ht="20" customHeight="1">
      <c r="C1567" s="83">
        <v>1555</v>
      </c>
      <c r="D1567" s="541"/>
      <c r="E1567" s="541"/>
      <c r="F1567" s="541"/>
      <c r="G1567" s="542"/>
      <c r="H1567" s="541"/>
      <c r="I1567" s="541"/>
      <c r="K1567" s="287">
        <v>1</v>
      </c>
      <c r="AG1567" s="430" t="str">
        <f>IF(AI1567=1,SUM(AI$13:AI1567),"")</f>
        <v/>
      </c>
      <c r="AH1567" s="431" t="str">
        <f t="shared" si="53"/>
        <v/>
      </c>
      <c r="AI1567" s="430" t="str">
        <f t="shared" si="54"/>
        <v/>
      </c>
    </row>
    <row r="1568" spans="3:35" ht="20" customHeight="1">
      <c r="C1568" s="83">
        <v>1556</v>
      </c>
      <c r="D1568" s="541"/>
      <c r="E1568" s="541"/>
      <c r="F1568" s="541"/>
      <c r="G1568" s="542"/>
      <c r="H1568" s="541"/>
      <c r="I1568" s="541"/>
      <c r="K1568" s="287">
        <v>1</v>
      </c>
      <c r="AG1568" s="430" t="str">
        <f>IF(AI1568=1,SUM(AI$13:AI1568),"")</f>
        <v/>
      </c>
      <c r="AH1568" s="431" t="str">
        <f t="shared" si="53"/>
        <v/>
      </c>
      <c r="AI1568" s="430" t="str">
        <f t="shared" si="54"/>
        <v/>
      </c>
    </row>
    <row r="1569" spans="3:35" ht="20" customHeight="1">
      <c r="C1569" s="83">
        <v>1557</v>
      </c>
      <c r="D1569" s="541"/>
      <c r="E1569" s="541"/>
      <c r="F1569" s="541"/>
      <c r="G1569" s="542"/>
      <c r="H1569" s="541"/>
      <c r="I1569" s="541"/>
      <c r="K1569" s="287">
        <v>1</v>
      </c>
      <c r="AG1569" s="430" t="str">
        <f>IF(AI1569=1,SUM(AI$13:AI1569),"")</f>
        <v/>
      </c>
      <c r="AH1569" s="431" t="str">
        <f t="shared" si="53"/>
        <v/>
      </c>
      <c r="AI1569" s="430" t="str">
        <f t="shared" si="54"/>
        <v/>
      </c>
    </row>
    <row r="1570" spans="3:35" ht="20" customHeight="1">
      <c r="C1570" s="83">
        <v>1558</v>
      </c>
      <c r="D1570" s="541"/>
      <c r="E1570" s="541"/>
      <c r="F1570" s="541"/>
      <c r="G1570" s="542"/>
      <c r="H1570" s="541"/>
      <c r="I1570" s="541"/>
      <c r="K1570" s="287">
        <v>1</v>
      </c>
      <c r="AG1570" s="430" t="str">
        <f>IF(AI1570=1,SUM(AI$13:AI1570),"")</f>
        <v/>
      </c>
      <c r="AH1570" s="431" t="str">
        <f t="shared" si="53"/>
        <v/>
      </c>
      <c r="AI1570" s="430" t="str">
        <f t="shared" si="54"/>
        <v/>
      </c>
    </row>
    <row r="1571" spans="3:35" ht="20" customHeight="1">
      <c r="C1571" s="83">
        <v>1559</v>
      </c>
      <c r="D1571" s="541"/>
      <c r="E1571" s="541"/>
      <c r="F1571" s="541"/>
      <c r="G1571" s="542"/>
      <c r="H1571" s="541"/>
      <c r="I1571" s="541"/>
      <c r="K1571" s="287">
        <v>1</v>
      </c>
      <c r="AG1571" s="430" t="str">
        <f>IF(AI1571=1,SUM(AI$13:AI1571),"")</f>
        <v/>
      </c>
      <c r="AH1571" s="431" t="str">
        <f t="shared" si="53"/>
        <v/>
      </c>
      <c r="AI1571" s="430" t="str">
        <f t="shared" si="54"/>
        <v/>
      </c>
    </row>
    <row r="1572" spans="3:35" ht="20" customHeight="1">
      <c r="C1572" s="83">
        <v>1560</v>
      </c>
      <c r="D1572" s="541"/>
      <c r="E1572" s="541"/>
      <c r="F1572" s="541"/>
      <c r="G1572" s="542"/>
      <c r="H1572" s="541"/>
      <c r="I1572" s="541"/>
      <c r="K1572" s="287">
        <v>1</v>
      </c>
      <c r="AG1572" s="430" t="str">
        <f>IF(AI1572=1,SUM(AI$13:AI1572),"")</f>
        <v/>
      </c>
      <c r="AH1572" s="431" t="str">
        <f t="shared" si="53"/>
        <v/>
      </c>
      <c r="AI1572" s="430" t="str">
        <f t="shared" si="54"/>
        <v/>
      </c>
    </row>
    <row r="1573" spans="3:35" ht="20" customHeight="1">
      <c r="C1573" s="83">
        <v>1561</v>
      </c>
      <c r="D1573" s="541"/>
      <c r="E1573" s="541"/>
      <c r="F1573" s="541"/>
      <c r="G1573" s="542"/>
      <c r="H1573" s="541"/>
      <c r="I1573" s="541"/>
      <c r="K1573" s="287">
        <v>1</v>
      </c>
      <c r="AG1573" s="430" t="str">
        <f>IF(AI1573=1,SUM(AI$13:AI1573),"")</f>
        <v/>
      </c>
      <c r="AH1573" s="431" t="str">
        <f t="shared" si="53"/>
        <v/>
      </c>
      <c r="AI1573" s="430" t="str">
        <f t="shared" si="54"/>
        <v/>
      </c>
    </row>
    <row r="1574" spans="3:35" ht="20" customHeight="1">
      <c r="C1574" s="83">
        <v>1562</v>
      </c>
      <c r="D1574" s="541"/>
      <c r="E1574" s="541"/>
      <c r="F1574" s="541"/>
      <c r="G1574" s="542"/>
      <c r="H1574" s="541"/>
      <c r="I1574" s="541"/>
      <c r="K1574" s="287">
        <v>1</v>
      </c>
      <c r="AG1574" s="430" t="str">
        <f>IF(AI1574=1,SUM(AI$13:AI1574),"")</f>
        <v/>
      </c>
      <c r="AH1574" s="431" t="str">
        <f t="shared" si="53"/>
        <v/>
      </c>
      <c r="AI1574" s="430" t="str">
        <f t="shared" si="54"/>
        <v/>
      </c>
    </row>
    <row r="1575" spans="3:35" ht="20" customHeight="1">
      <c r="C1575" s="83">
        <v>1563</v>
      </c>
      <c r="D1575" s="541"/>
      <c r="E1575" s="541"/>
      <c r="F1575" s="541"/>
      <c r="G1575" s="542"/>
      <c r="H1575" s="541"/>
      <c r="I1575" s="541"/>
      <c r="K1575" s="287">
        <v>1</v>
      </c>
      <c r="AG1575" s="430" t="str">
        <f>IF(AI1575=1,SUM(AI$13:AI1575),"")</f>
        <v/>
      </c>
      <c r="AH1575" s="431" t="str">
        <f t="shared" si="53"/>
        <v/>
      </c>
      <c r="AI1575" s="430" t="str">
        <f t="shared" si="54"/>
        <v/>
      </c>
    </row>
    <row r="1576" spans="3:35" ht="20" customHeight="1">
      <c r="C1576" s="83">
        <v>1564</v>
      </c>
      <c r="D1576" s="541"/>
      <c r="E1576" s="541"/>
      <c r="F1576" s="541"/>
      <c r="G1576" s="542"/>
      <c r="H1576" s="541"/>
      <c r="I1576" s="541"/>
      <c r="K1576" s="287">
        <v>1</v>
      </c>
      <c r="AG1576" s="430" t="str">
        <f>IF(AI1576=1,SUM(AI$13:AI1576),"")</f>
        <v/>
      </c>
      <c r="AH1576" s="431" t="str">
        <f t="shared" si="53"/>
        <v/>
      </c>
      <c r="AI1576" s="430" t="str">
        <f t="shared" si="54"/>
        <v/>
      </c>
    </row>
    <row r="1577" spans="3:35" ht="20" customHeight="1">
      <c r="C1577" s="83">
        <v>1565</v>
      </c>
      <c r="D1577" s="541"/>
      <c r="E1577" s="541"/>
      <c r="F1577" s="541"/>
      <c r="G1577" s="542"/>
      <c r="H1577" s="541"/>
      <c r="I1577" s="541"/>
      <c r="K1577" s="287">
        <v>1</v>
      </c>
      <c r="AG1577" s="430" t="str">
        <f>IF(AI1577=1,SUM(AI$13:AI1577),"")</f>
        <v/>
      </c>
      <c r="AH1577" s="431" t="str">
        <f t="shared" si="53"/>
        <v/>
      </c>
      <c r="AI1577" s="430" t="str">
        <f t="shared" si="54"/>
        <v/>
      </c>
    </row>
    <row r="1578" spans="3:35" ht="20" customHeight="1">
      <c r="C1578" s="83">
        <v>1566</v>
      </c>
      <c r="D1578" s="541"/>
      <c r="E1578" s="541"/>
      <c r="F1578" s="541"/>
      <c r="G1578" s="542"/>
      <c r="H1578" s="541"/>
      <c r="I1578" s="541"/>
      <c r="K1578" s="287">
        <v>1</v>
      </c>
      <c r="AG1578" s="430" t="str">
        <f>IF(AI1578=1,SUM(AI$13:AI1578),"")</f>
        <v/>
      </c>
      <c r="AH1578" s="431" t="str">
        <f t="shared" si="53"/>
        <v/>
      </c>
      <c r="AI1578" s="430" t="str">
        <f t="shared" si="54"/>
        <v/>
      </c>
    </row>
    <row r="1579" spans="3:35" ht="20" customHeight="1">
      <c r="C1579" s="83">
        <v>1567</v>
      </c>
      <c r="D1579" s="541"/>
      <c r="E1579" s="541"/>
      <c r="F1579" s="541"/>
      <c r="G1579" s="542"/>
      <c r="H1579" s="541"/>
      <c r="I1579" s="541"/>
      <c r="K1579" s="287">
        <v>1</v>
      </c>
      <c r="AG1579" s="430" t="str">
        <f>IF(AI1579=1,SUM(AI$13:AI1579),"")</f>
        <v/>
      </c>
      <c r="AH1579" s="431" t="str">
        <f t="shared" si="53"/>
        <v/>
      </c>
      <c r="AI1579" s="430" t="str">
        <f t="shared" si="54"/>
        <v/>
      </c>
    </row>
    <row r="1580" spans="3:35" ht="20" customHeight="1">
      <c r="C1580" s="83">
        <v>1568</v>
      </c>
      <c r="D1580" s="541"/>
      <c r="E1580" s="541"/>
      <c r="F1580" s="541"/>
      <c r="G1580" s="542"/>
      <c r="H1580" s="541"/>
      <c r="I1580" s="541"/>
      <c r="K1580" s="287">
        <v>1</v>
      </c>
      <c r="AG1580" s="430" t="str">
        <f>IF(AI1580=1,SUM(AI$13:AI1580),"")</f>
        <v/>
      </c>
      <c r="AH1580" s="431" t="str">
        <f t="shared" si="53"/>
        <v/>
      </c>
      <c r="AI1580" s="430" t="str">
        <f t="shared" si="54"/>
        <v/>
      </c>
    </row>
    <row r="1581" spans="3:35" ht="20" customHeight="1">
      <c r="C1581" s="83">
        <v>1569</v>
      </c>
      <c r="D1581" s="541"/>
      <c r="E1581" s="541"/>
      <c r="F1581" s="541"/>
      <c r="G1581" s="542"/>
      <c r="H1581" s="541"/>
      <c r="I1581" s="541"/>
      <c r="K1581" s="287">
        <v>1</v>
      </c>
      <c r="AG1581" s="430" t="str">
        <f>IF(AI1581=1,SUM(AI$13:AI1581),"")</f>
        <v/>
      </c>
      <c r="AH1581" s="431" t="str">
        <f t="shared" si="53"/>
        <v/>
      </c>
      <c r="AI1581" s="430" t="str">
        <f t="shared" si="54"/>
        <v/>
      </c>
    </row>
    <row r="1582" spans="3:35" ht="20" customHeight="1">
      <c r="C1582" s="83">
        <v>1570</v>
      </c>
      <c r="D1582" s="541"/>
      <c r="E1582" s="541"/>
      <c r="F1582" s="541"/>
      <c r="G1582" s="542"/>
      <c r="H1582" s="541"/>
      <c r="I1582" s="541"/>
      <c r="K1582" s="287">
        <v>1</v>
      </c>
      <c r="AG1582" s="430" t="str">
        <f>IF(AI1582=1,SUM(AI$13:AI1582),"")</f>
        <v/>
      </c>
      <c r="AH1582" s="431" t="str">
        <f t="shared" si="53"/>
        <v/>
      </c>
      <c r="AI1582" s="430" t="str">
        <f t="shared" si="54"/>
        <v/>
      </c>
    </row>
    <row r="1583" spans="3:35" ht="20" customHeight="1">
      <c r="C1583" s="83">
        <v>1571</v>
      </c>
      <c r="D1583" s="541"/>
      <c r="E1583" s="541"/>
      <c r="F1583" s="541"/>
      <c r="G1583" s="542"/>
      <c r="H1583" s="541"/>
      <c r="I1583" s="541"/>
      <c r="K1583" s="287">
        <v>1</v>
      </c>
      <c r="AG1583" s="430" t="str">
        <f>IF(AI1583=1,SUM(AI$13:AI1583),"")</f>
        <v/>
      </c>
      <c r="AH1583" s="431" t="str">
        <f t="shared" si="53"/>
        <v/>
      </c>
      <c r="AI1583" s="430" t="str">
        <f t="shared" si="54"/>
        <v/>
      </c>
    </row>
    <row r="1584" spans="3:35" ht="20" customHeight="1">
      <c r="C1584" s="83">
        <v>1572</v>
      </c>
      <c r="D1584" s="541"/>
      <c r="E1584" s="541"/>
      <c r="F1584" s="541"/>
      <c r="G1584" s="542"/>
      <c r="H1584" s="541"/>
      <c r="I1584" s="541"/>
      <c r="K1584" s="287">
        <v>1</v>
      </c>
      <c r="AG1584" s="430" t="str">
        <f>IF(AI1584=1,SUM(AI$13:AI1584),"")</f>
        <v/>
      </c>
      <c r="AH1584" s="431" t="str">
        <f t="shared" si="53"/>
        <v/>
      </c>
      <c r="AI1584" s="430" t="str">
        <f t="shared" si="54"/>
        <v/>
      </c>
    </row>
    <row r="1585" spans="3:35" ht="20" customHeight="1">
      <c r="C1585" s="83">
        <v>1573</v>
      </c>
      <c r="D1585" s="541"/>
      <c r="E1585" s="541"/>
      <c r="F1585" s="541"/>
      <c r="G1585" s="542"/>
      <c r="H1585" s="541"/>
      <c r="I1585" s="541"/>
      <c r="K1585" s="287">
        <v>1</v>
      </c>
      <c r="AG1585" s="430" t="str">
        <f>IF(AI1585=1,SUM(AI$13:AI1585),"")</f>
        <v/>
      </c>
      <c r="AH1585" s="431" t="str">
        <f t="shared" si="53"/>
        <v/>
      </c>
      <c r="AI1585" s="430" t="str">
        <f t="shared" si="54"/>
        <v/>
      </c>
    </row>
    <row r="1586" spans="3:35" ht="20" customHeight="1">
      <c r="C1586" s="83">
        <v>1574</v>
      </c>
      <c r="D1586" s="541"/>
      <c r="E1586" s="541"/>
      <c r="F1586" s="541"/>
      <c r="G1586" s="542"/>
      <c r="H1586" s="541"/>
      <c r="I1586" s="541"/>
      <c r="K1586" s="287">
        <v>1</v>
      </c>
      <c r="AG1586" s="430" t="str">
        <f>IF(AI1586=1,SUM(AI$13:AI1586),"")</f>
        <v/>
      </c>
      <c r="AH1586" s="431" t="str">
        <f t="shared" si="53"/>
        <v/>
      </c>
      <c r="AI1586" s="430" t="str">
        <f t="shared" si="54"/>
        <v/>
      </c>
    </row>
    <row r="1587" spans="3:35" ht="20" customHeight="1">
      <c r="C1587" s="83">
        <v>1575</v>
      </c>
      <c r="D1587" s="541"/>
      <c r="E1587" s="541"/>
      <c r="F1587" s="541"/>
      <c r="G1587" s="542"/>
      <c r="H1587" s="541"/>
      <c r="I1587" s="541"/>
      <c r="K1587" s="287">
        <v>1</v>
      </c>
      <c r="AG1587" s="430" t="str">
        <f>IF(AI1587=1,SUM(AI$13:AI1587),"")</f>
        <v/>
      </c>
      <c r="AH1587" s="431" t="str">
        <f t="shared" si="53"/>
        <v/>
      </c>
      <c r="AI1587" s="430" t="str">
        <f t="shared" si="54"/>
        <v/>
      </c>
    </row>
    <row r="1588" spans="3:35" ht="20" customHeight="1">
      <c r="C1588" s="83">
        <v>1576</v>
      </c>
      <c r="D1588" s="541"/>
      <c r="E1588" s="541"/>
      <c r="F1588" s="541"/>
      <c r="G1588" s="542"/>
      <c r="H1588" s="541"/>
      <c r="I1588" s="541"/>
      <c r="K1588" s="287">
        <v>1</v>
      </c>
      <c r="AG1588" s="430" t="str">
        <f>IF(AI1588=1,SUM(AI$13:AI1588),"")</f>
        <v/>
      </c>
      <c r="AH1588" s="431" t="str">
        <f t="shared" si="53"/>
        <v/>
      </c>
      <c r="AI1588" s="430" t="str">
        <f t="shared" si="54"/>
        <v/>
      </c>
    </row>
    <row r="1589" spans="3:35" ht="20" customHeight="1">
      <c r="C1589" s="83">
        <v>1577</v>
      </c>
      <c r="D1589" s="541"/>
      <c r="E1589" s="541"/>
      <c r="F1589" s="541"/>
      <c r="G1589" s="542"/>
      <c r="H1589" s="541"/>
      <c r="I1589" s="541"/>
      <c r="K1589" s="287">
        <v>1</v>
      </c>
      <c r="AG1589" s="430" t="str">
        <f>IF(AI1589=1,SUM(AI$13:AI1589),"")</f>
        <v/>
      </c>
      <c r="AH1589" s="431" t="str">
        <f t="shared" si="53"/>
        <v/>
      </c>
      <c r="AI1589" s="430" t="str">
        <f t="shared" si="54"/>
        <v/>
      </c>
    </row>
    <row r="1590" spans="3:35" ht="20" customHeight="1">
      <c r="C1590" s="83">
        <v>1578</v>
      </c>
      <c r="D1590" s="541"/>
      <c r="E1590" s="541"/>
      <c r="F1590" s="541"/>
      <c r="G1590" s="542"/>
      <c r="H1590" s="541"/>
      <c r="I1590" s="541"/>
      <c r="K1590" s="287">
        <v>1</v>
      </c>
      <c r="AG1590" s="430" t="str">
        <f>IF(AI1590=1,SUM(AI$13:AI1590),"")</f>
        <v/>
      </c>
      <c r="AH1590" s="431" t="str">
        <f t="shared" si="53"/>
        <v/>
      </c>
      <c r="AI1590" s="430" t="str">
        <f t="shared" si="54"/>
        <v/>
      </c>
    </row>
    <row r="1591" spans="3:35" ht="20" customHeight="1">
      <c r="C1591" s="83">
        <v>1579</v>
      </c>
      <c r="D1591" s="541"/>
      <c r="E1591" s="541"/>
      <c r="F1591" s="541"/>
      <c r="G1591" s="542"/>
      <c r="H1591" s="541"/>
      <c r="I1591" s="541"/>
      <c r="K1591" s="287">
        <v>1</v>
      </c>
      <c r="AG1591" s="430" t="str">
        <f>IF(AI1591=1,SUM(AI$13:AI1591),"")</f>
        <v/>
      </c>
      <c r="AH1591" s="431" t="str">
        <f t="shared" si="53"/>
        <v/>
      </c>
      <c r="AI1591" s="430" t="str">
        <f t="shared" si="54"/>
        <v/>
      </c>
    </row>
    <row r="1592" spans="3:35" ht="20" customHeight="1">
      <c r="C1592" s="83">
        <v>1580</v>
      </c>
      <c r="D1592" s="541"/>
      <c r="E1592" s="541"/>
      <c r="F1592" s="541"/>
      <c r="G1592" s="542"/>
      <c r="H1592" s="541"/>
      <c r="I1592" s="541"/>
      <c r="K1592" s="287">
        <v>1</v>
      </c>
      <c r="AG1592" s="430" t="str">
        <f>IF(AI1592=1,SUM(AI$13:AI1592),"")</f>
        <v/>
      </c>
      <c r="AH1592" s="431" t="str">
        <f t="shared" si="53"/>
        <v/>
      </c>
      <c r="AI1592" s="430" t="str">
        <f t="shared" si="54"/>
        <v/>
      </c>
    </row>
    <row r="1593" spans="3:35" ht="20" customHeight="1">
      <c r="C1593" s="83">
        <v>1581</v>
      </c>
      <c r="D1593" s="541"/>
      <c r="E1593" s="541"/>
      <c r="F1593" s="541"/>
      <c r="G1593" s="542"/>
      <c r="H1593" s="541"/>
      <c r="I1593" s="541"/>
      <c r="K1593" s="287">
        <v>1</v>
      </c>
      <c r="AG1593" s="430" t="str">
        <f>IF(AI1593=1,SUM(AI$13:AI1593),"")</f>
        <v/>
      </c>
      <c r="AH1593" s="431" t="str">
        <f t="shared" si="53"/>
        <v/>
      </c>
      <c r="AI1593" s="430" t="str">
        <f t="shared" si="54"/>
        <v/>
      </c>
    </row>
    <row r="1594" spans="3:35" ht="20" customHeight="1">
      <c r="C1594" s="83">
        <v>1582</v>
      </c>
      <c r="D1594" s="541"/>
      <c r="E1594" s="541"/>
      <c r="F1594" s="541"/>
      <c r="G1594" s="542"/>
      <c r="H1594" s="541"/>
      <c r="I1594" s="541"/>
      <c r="K1594" s="287">
        <v>1</v>
      </c>
      <c r="AG1594" s="430" t="str">
        <f>IF(AI1594=1,SUM(AI$13:AI1594),"")</f>
        <v/>
      </c>
      <c r="AH1594" s="431" t="str">
        <f t="shared" si="53"/>
        <v/>
      </c>
      <c r="AI1594" s="430" t="str">
        <f t="shared" si="54"/>
        <v/>
      </c>
    </row>
    <row r="1595" spans="3:35" ht="20" customHeight="1">
      <c r="C1595" s="83">
        <v>1583</v>
      </c>
      <c r="D1595" s="541"/>
      <c r="E1595" s="541"/>
      <c r="F1595" s="541"/>
      <c r="G1595" s="542"/>
      <c r="H1595" s="541"/>
      <c r="I1595" s="541"/>
      <c r="K1595" s="287">
        <v>1</v>
      </c>
      <c r="AG1595" s="430" t="str">
        <f>IF(AI1595=1,SUM(AI$13:AI1595),"")</f>
        <v/>
      </c>
      <c r="AH1595" s="431" t="str">
        <f t="shared" si="53"/>
        <v/>
      </c>
      <c r="AI1595" s="430" t="str">
        <f t="shared" si="54"/>
        <v/>
      </c>
    </row>
    <row r="1596" spans="3:35" ht="20" customHeight="1">
      <c r="C1596" s="83">
        <v>1584</v>
      </c>
      <c r="D1596" s="541"/>
      <c r="E1596" s="541"/>
      <c r="F1596" s="541"/>
      <c r="G1596" s="542"/>
      <c r="H1596" s="541"/>
      <c r="I1596" s="541"/>
      <c r="K1596" s="287">
        <v>1</v>
      </c>
      <c r="AG1596" s="430" t="str">
        <f>IF(AI1596=1,SUM(AI$13:AI1596),"")</f>
        <v/>
      </c>
      <c r="AH1596" s="431" t="str">
        <f t="shared" si="53"/>
        <v/>
      </c>
      <c r="AI1596" s="430" t="str">
        <f t="shared" si="54"/>
        <v/>
      </c>
    </row>
    <row r="1597" spans="3:35" ht="20" customHeight="1">
      <c r="C1597" s="83">
        <v>1585</v>
      </c>
      <c r="D1597" s="541"/>
      <c r="E1597" s="541"/>
      <c r="F1597" s="541"/>
      <c r="G1597" s="542"/>
      <c r="H1597" s="541"/>
      <c r="I1597" s="541"/>
      <c r="K1597" s="287">
        <v>1</v>
      </c>
      <c r="AG1597" s="430" t="str">
        <f>IF(AI1597=1,SUM(AI$13:AI1597),"")</f>
        <v/>
      </c>
      <c r="AH1597" s="431" t="str">
        <f t="shared" si="53"/>
        <v/>
      </c>
      <c r="AI1597" s="430" t="str">
        <f t="shared" si="54"/>
        <v/>
      </c>
    </row>
    <row r="1598" spans="3:35" ht="20" customHeight="1">
      <c r="C1598" s="83">
        <v>1586</v>
      </c>
      <c r="D1598" s="541"/>
      <c r="E1598" s="541"/>
      <c r="F1598" s="541"/>
      <c r="G1598" s="542"/>
      <c r="H1598" s="541"/>
      <c r="I1598" s="541"/>
      <c r="K1598" s="287">
        <v>1</v>
      </c>
      <c r="AG1598" s="430" t="str">
        <f>IF(AI1598=1,SUM(AI$13:AI1598),"")</f>
        <v/>
      </c>
      <c r="AH1598" s="431" t="str">
        <f t="shared" si="53"/>
        <v/>
      </c>
      <c r="AI1598" s="430" t="str">
        <f t="shared" si="54"/>
        <v/>
      </c>
    </row>
    <row r="1599" spans="3:35" ht="20" customHeight="1">
      <c r="C1599" s="83">
        <v>1587</v>
      </c>
      <c r="D1599" s="541"/>
      <c r="E1599" s="541"/>
      <c r="F1599" s="541"/>
      <c r="G1599" s="542"/>
      <c r="H1599" s="541"/>
      <c r="I1599" s="541"/>
      <c r="K1599" s="287">
        <v>1</v>
      </c>
      <c r="AG1599" s="430" t="str">
        <f>IF(AI1599=1,SUM(AI$13:AI1599),"")</f>
        <v/>
      </c>
      <c r="AH1599" s="431" t="str">
        <f t="shared" si="53"/>
        <v/>
      </c>
      <c r="AI1599" s="430" t="str">
        <f t="shared" si="54"/>
        <v/>
      </c>
    </row>
    <row r="1600" spans="3:35" ht="20" customHeight="1">
      <c r="C1600" s="83">
        <v>1588</v>
      </c>
      <c r="D1600" s="541"/>
      <c r="E1600" s="541"/>
      <c r="F1600" s="541"/>
      <c r="G1600" s="542"/>
      <c r="H1600" s="541"/>
      <c r="I1600" s="541"/>
      <c r="K1600" s="287">
        <v>1</v>
      </c>
      <c r="AG1600" s="430" t="str">
        <f>IF(AI1600=1,SUM(AI$13:AI1600),"")</f>
        <v/>
      </c>
      <c r="AH1600" s="431" t="str">
        <f t="shared" si="53"/>
        <v/>
      </c>
      <c r="AI1600" s="430" t="str">
        <f t="shared" si="54"/>
        <v/>
      </c>
    </row>
    <row r="1601" spans="3:35" ht="20" customHeight="1">
      <c r="C1601" s="83">
        <v>1589</v>
      </c>
      <c r="D1601" s="541"/>
      <c r="E1601" s="541"/>
      <c r="F1601" s="541"/>
      <c r="G1601" s="542"/>
      <c r="H1601" s="541"/>
      <c r="I1601" s="541"/>
      <c r="K1601" s="287">
        <v>1</v>
      </c>
      <c r="AG1601" s="430" t="str">
        <f>IF(AI1601=1,SUM(AI$13:AI1601),"")</f>
        <v/>
      </c>
      <c r="AH1601" s="431" t="str">
        <f t="shared" si="53"/>
        <v/>
      </c>
      <c r="AI1601" s="430" t="str">
        <f t="shared" si="54"/>
        <v/>
      </c>
    </row>
    <row r="1602" spans="3:35" ht="20" customHeight="1">
      <c r="C1602" s="83">
        <v>1590</v>
      </c>
      <c r="D1602" s="541"/>
      <c r="E1602" s="541"/>
      <c r="F1602" s="541"/>
      <c r="G1602" s="542"/>
      <c r="H1602" s="541"/>
      <c r="I1602" s="541"/>
      <c r="K1602" s="287">
        <v>1</v>
      </c>
      <c r="AG1602" s="430" t="str">
        <f>IF(AI1602=1,SUM(AI$13:AI1602),"")</f>
        <v/>
      </c>
      <c r="AH1602" s="431" t="str">
        <f t="shared" si="53"/>
        <v/>
      </c>
      <c r="AI1602" s="430" t="str">
        <f t="shared" si="54"/>
        <v/>
      </c>
    </row>
    <row r="1603" spans="3:35" ht="20" customHeight="1">
      <c r="C1603" s="83">
        <v>1591</v>
      </c>
      <c r="D1603" s="541"/>
      <c r="E1603" s="541"/>
      <c r="F1603" s="541"/>
      <c r="G1603" s="542"/>
      <c r="H1603" s="541"/>
      <c r="I1603" s="541"/>
      <c r="K1603" s="287">
        <v>1</v>
      </c>
      <c r="AG1603" s="430" t="str">
        <f>IF(AI1603=1,SUM(AI$13:AI1603),"")</f>
        <v/>
      </c>
      <c r="AH1603" s="431" t="str">
        <f t="shared" si="53"/>
        <v/>
      </c>
      <c r="AI1603" s="430" t="str">
        <f t="shared" si="54"/>
        <v/>
      </c>
    </row>
    <row r="1604" spans="3:35" ht="20" customHeight="1">
      <c r="C1604" s="83">
        <v>1592</v>
      </c>
      <c r="D1604" s="541"/>
      <c r="E1604" s="541"/>
      <c r="F1604" s="541"/>
      <c r="G1604" s="542"/>
      <c r="H1604" s="541"/>
      <c r="I1604" s="541"/>
      <c r="K1604" s="287">
        <v>1</v>
      </c>
      <c r="AG1604" s="430" t="str">
        <f>IF(AI1604=1,SUM(AI$13:AI1604),"")</f>
        <v/>
      </c>
      <c r="AH1604" s="431" t="str">
        <f t="shared" si="53"/>
        <v/>
      </c>
      <c r="AI1604" s="430" t="str">
        <f t="shared" si="54"/>
        <v/>
      </c>
    </row>
    <row r="1605" spans="3:35" ht="20" customHeight="1">
      <c r="C1605" s="83">
        <v>1593</v>
      </c>
      <c r="D1605" s="541"/>
      <c r="E1605" s="541"/>
      <c r="F1605" s="541"/>
      <c r="G1605" s="542"/>
      <c r="H1605" s="541"/>
      <c r="I1605" s="541"/>
      <c r="K1605" s="287">
        <v>1</v>
      </c>
      <c r="AG1605" s="430" t="str">
        <f>IF(AI1605=1,SUM(AI$13:AI1605),"")</f>
        <v/>
      </c>
      <c r="AH1605" s="431" t="str">
        <f t="shared" si="53"/>
        <v/>
      </c>
      <c r="AI1605" s="430" t="str">
        <f t="shared" si="54"/>
        <v/>
      </c>
    </row>
    <row r="1606" spans="3:35" ht="20" customHeight="1">
      <c r="C1606" s="83">
        <v>1594</v>
      </c>
      <c r="D1606" s="541"/>
      <c r="E1606" s="541"/>
      <c r="F1606" s="541"/>
      <c r="G1606" s="542"/>
      <c r="H1606" s="541"/>
      <c r="I1606" s="541"/>
      <c r="K1606" s="287">
        <v>1</v>
      </c>
      <c r="AG1606" s="430" t="str">
        <f>IF(AI1606=1,SUM(AI$13:AI1606),"")</f>
        <v/>
      </c>
      <c r="AH1606" s="431" t="str">
        <f t="shared" si="53"/>
        <v/>
      </c>
      <c r="AI1606" s="430" t="str">
        <f t="shared" si="54"/>
        <v/>
      </c>
    </row>
    <row r="1607" spans="3:35" ht="20" customHeight="1">
      <c r="C1607" s="83">
        <v>1595</v>
      </c>
      <c r="D1607" s="541"/>
      <c r="E1607" s="541"/>
      <c r="F1607" s="541"/>
      <c r="G1607" s="542"/>
      <c r="H1607" s="541"/>
      <c r="I1607" s="541"/>
      <c r="K1607" s="287">
        <v>1</v>
      </c>
      <c r="AG1607" s="430" t="str">
        <f>IF(AI1607=1,SUM(AI$13:AI1607),"")</f>
        <v/>
      </c>
      <c r="AH1607" s="431" t="str">
        <f t="shared" si="53"/>
        <v/>
      </c>
      <c r="AI1607" s="430" t="str">
        <f t="shared" si="54"/>
        <v/>
      </c>
    </row>
    <row r="1608" spans="3:35" ht="20" customHeight="1">
      <c r="C1608" s="83">
        <v>1596</v>
      </c>
      <c r="D1608" s="541"/>
      <c r="E1608" s="541"/>
      <c r="F1608" s="541"/>
      <c r="G1608" s="542"/>
      <c r="H1608" s="541"/>
      <c r="I1608" s="541"/>
      <c r="K1608" s="287">
        <v>1</v>
      </c>
      <c r="AG1608" s="430" t="str">
        <f>IF(AI1608=1,SUM(AI$13:AI1608),"")</f>
        <v/>
      </c>
      <c r="AH1608" s="431" t="str">
        <f t="shared" si="53"/>
        <v/>
      </c>
      <c r="AI1608" s="430" t="str">
        <f t="shared" si="54"/>
        <v/>
      </c>
    </row>
    <row r="1609" spans="3:35" ht="20" customHeight="1">
      <c r="C1609" s="83">
        <v>1597</v>
      </c>
      <c r="D1609" s="541"/>
      <c r="E1609" s="541"/>
      <c r="F1609" s="541"/>
      <c r="G1609" s="542"/>
      <c r="H1609" s="541"/>
      <c r="I1609" s="541"/>
      <c r="K1609" s="287">
        <v>1</v>
      </c>
      <c r="AG1609" s="430" t="str">
        <f>IF(AI1609=1,SUM(AI$13:AI1609),"")</f>
        <v/>
      </c>
      <c r="AH1609" s="431" t="str">
        <f t="shared" si="53"/>
        <v/>
      </c>
      <c r="AI1609" s="430" t="str">
        <f t="shared" si="54"/>
        <v/>
      </c>
    </row>
    <row r="1610" spans="3:35" ht="20" customHeight="1">
      <c r="C1610" s="83">
        <v>1598</v>
      </c>
      <c r="D1610" s="541"/>
      <c r="E1610" s="541"/>
      <c r="F1610" s="541"/>
      <c r="G1610" s="542"/>
      <c r="H1610" s="541"/>
      <c r="I1610" s="541"/>
      <c r="K1610" s="287">
        <v>1</v>
      </c>
      <c r="AG1610" s="430" t="str">
        <f>IF(AI1610=1,SUM(AI$13:AI1610),"")</f>
        <v/>
      </c>
      <c r="AH1610" s="431" t="str">
        <f t="shared" si="53"/>
        <v/>
      </c>
      <c r="AI1610" s="430" t="str">
        <f t="shared" si="54"/>
        <v/>
      </c>
    </row>
    <row r="1611" spans="3:35" ht="20" customHeight="1">
      <c r="C1611" s="83">
        <v>1599</v>
      </c>
      <c r="D1611" s="541"/>
      <c r="E1611" s="541"/>
      <c r="F1611" s="541"/>
      <c r="G1611" s="542"/>
      <c r="H1611" s="541"/>
      <c r="I1611" s="541"/>
      <c r="K1611" s="287">
        <v>1</v>
      </c>
      <c r="AG1611" s="430" t="str">
        <f>IF(AI1611=1,SUM(AI$13:AI1611),"")</f>
        <v/>
      </c>
      <c r="AH1611" s="431" t="str">
        <f t="shared" si="53"/>
        <v/>
      </c>
      <c r="AI1611" s="430" t="str">
        <f t="shared" si="54"/>
        <v/>
      </c>
    </row>
    <row r="1612" spans="3:35" ht="20" customHeight="1">
      <c r="C1612" s="83">
        <v>1600</v>
      </c>
      <c r="D1612" s="541"/>
      <c r="E1612" s="541"/>
      <c r="F1612" s="541"/>
      <c r="G1612" s="542"/>
      <c r="H1612" s="541"/>
      <c r="I1612" s="541"/>
      <c r="K1612" s="287">
        <v>1</v>
      </c>
      <c r="AG1612" s="430" t="str">
        <f>IF(AI1612=1,SUM(AI$13:AI1612),"")</f>
        <v/>
      </c>
      <c r="AH1612" s="431" t="str">
        <f t="shared" si="53"/>
        <v/>
      </c>
      <c r="AI1612" s="430" t="str">
        <f t="shared" si="54"/>
        <v/>
      </c>
    </row>
    <row r="1613" spans="3:35" ht="20" customHeight="1">
      <c r="C1613" s="83">
        <v>1601</v>
      </c>
      <c r="D1613" s="541"/>
      <c r="E1613" s="541"/>
      <c r="F1613" s="541"/>
      <c r="G1613" s="542"/>
      <c r="H1613" s="541"/>
      <c r="I1613" s="541"/>
      <c r="K1613" s="287">
        <v>1</v>
      </c>
      <c r="AG1613" s="430" t="str">
        <f>IF(AI1613=1,SUM(AI$13:AI1613),"")</f>
        <v/>
      </c>
      <c r="AH1613" s="431" t="str">
        <f t="shared" si="53"/>
        <v/>
      </c>
      <c r="AI1613" s="430" t="str">
        <f t="shared" si="54"/>
        <v/>
      </c>
    </row>
    <row r="1614" spans="3:35" ht="20" customHeight="1">
      <c r="C1614" s="83">
        <v>1602</v>
      </c>
      <c r="D1614" s="541"/>
      <c r="E1614" s="541"/>
      <c r="F1614" s="541"/>
      <c r="G1614" s="542"/>
      <c r="H1614" s="541"/>
      <c r="I1614" s="541"/>
      <c r="K1614" s="287">
        <v>1</v>
      </c>
      <c r="AG1614" s="430" t="str">
        <f>IF(AI1614=1,SUM(AI$13:AI1614),"")</f>
        <v/>
      </c>
      <c r="AH1614" s="431" t="str">
        <f t="shared" ref="AH1614:AH1677" si="55">IF(I1614="","",I1614&amp;"; ")</f>
        <v/>
      </c>
      <c r="AI1614" s="430" t="str">
        <f t="shared" ref="AI1614:AI1677" si="56">IF(AH1614="","",1)</f>
        <v/>
      </c>
    </row>
    <row r="1615" spans="3:35" ht="20" customHeight="1">
      <c r="C1615" s="83">
        <v>1603</v>
      </c>
      <c r="D1615" s="541"/>
      <c r="E1615" s="541"/>
      <c r="F1615" s="541"/>
      <c r="G1615" s="542"/>
      <c r="H1615" s="541"/>
      <c r="I1615" s="541"/>
      <c r="K1615" s="287">
        <v>1</v>
      </c>
      <c r="AG1615" s="430" t="str">
        <f>IF(AI1615=1,SUM(AI$13:AI1615),"")</f>
        <v/>
      </c>
      <c r="AH1615" s="431" t="str">
        <f t="shared" si="55"/>
        <v/>
      </c>
      <c r="AI1615" s="430" t="str">
        <f t="shared" si="56"/>
        <v/>
      </c>
    </row>
    <row r="1616" spans="3:35" ht="20" customHeight="1">
      <c r="C1616" s="83">
        <v>1604</v>
      </c>
      <c r="D1616" s="541"/>
      <c r="E1616" s="541"/>
      <c r="F1616" s="541"/>
      <c r="G1616" s="542"/>
      <c r="H1616" s="541"/>
      <c r="I1616" s="541"/>
      <c r="K1616" s="287">
        <v>1</v>
      </c>
      <c r="AG1616" s="430" t="str">
        <f>IF(AI1616=1,SUM(AI$13:AI1616),"")</f>
        <v/>
      </c>
      <c r="AH1616" s="431" t="str">
        <f t="shared" si="55"/>
        <v/>
      </c>
      <c r="AI1616" s="430" t="str">
        <f t="shared" si="56"/>
        <v/>
      </c>
    </row>
    <row r="1617" spans="3:35" ht="20" customHeight="1">
      <c r="C1617" s="83">
        <v>1605</v>
      </c>
      <c r="D1617" s="541"/>
      <c r="E1617" s="541"/>
      <c r="F1617" s="541"/>
      <c r="G1617" s="542"/>
      <c r="H1617" s="541"/>
      <c r="I1617" s="541"/>
      <c r="K1617" s="287">
        <v>1</v>
      </c>
      <c r="AG1617" s="430" t="str">
        <f>IF(AI1617=1,SUM(AI$13:AI1617),"")</f>
        <v/>
      </c>
      <c r="AH1617" s="431" t="str">
        <f t="shared" si="55"/>
        <v/>
      </c>
      <c r="AI1617" s="430" t="str">
        <f t="shared" si="56"/>
        <v/>
      </c>
    </row>
    <row r="1618" spans="3:35" ht="20" customHeight="1">
      <c r="C1618" s="83">
        <v>1606</v>
      </c>
      <c r="D1618" s="541"/>
      <c r="E1618" s="541"/>
      <c r="F1618" s="541"/>
      <c r="G1618" s="542"/>
      <c r="H1618" s="541"/>
      <c r="I1618" s="541"/>
      <c r="K1618" s="287">
        <v>1</v>
      </c>
      <c r="AG1618" s="430" t="str">
        <f>IF(AI1618=1,SUM(AI$13:AI1618),"")</f>
        <v/>
      </c>
      <c r="AH1618" s="431" t="str">
        <f t="shared" si="55"/>
        <v/>
      </c>
      <c r="AI1618" s="430" t="str">
        <f t="shared" si="56"/>
        <v/>
      </c>
    </row>
    <row r="1619" spans="3:35" ht="20" customHeight="1">
      <c r="C1619" s="83">
        <v>1607</v>
      </c>
      <c r="D1619" s="541"/>
      <c r="E1619" s="541"/>
      <c r="F1619" s="541"/>
      <c r="G1619" s="542"/>
      <c r="H1619" s="541"/>
      <c r="I1619" s="541"/>
      <c r="K1619" s="287">
        <v>1</v>
      </c>
      <c r="AG1619" s="430" t="str">
        <f>IF(AI1619=1,SUM(AI$13:AI1619),"")</f>
        <v/>
      </c>
      <c r="AH1619" s="431" t="str">
        <f t="shared" si="55"/>
        <v/>
      </c>
      <c r="AI1619" s="430" t="str">
        <f t="shared" si="56"/>
        <v/>
      </c>
    </row>
    <row r="1620" spans="3:35" ht="20" customHeight="1">
      <c r="C1620" s="83">
        <v>1608</v>
      </c>
      <c r="D1620" s="541"/>
      <c r="E1620" s="541"/>
      <c r="F1620" s="541"/>
      <c r="G1620" s="542"/>
      <c r="H1620" s="541"/>
      <c r="I1620" s="541"/>
      <c r="K1620" s="287">
        <v>1</v>
      </c>
      <c r="AG1620" s="430" t="str">
        <f>IF(AI1620=1,SUM(AI$13:AI1620),"")</f>
        <v/>
      </c>
      <c r="AH1620" s="431" t="str">
        <f t="shared" si="55"/>
        <v/>
      </c>
      <c r="AI1620" s="430" t="str">
        <f t="shared" si="56"/>
        <v/>
      </c>
    </row>
    <row r="1621" spans="3:35" ht="20" customHeight="1">
      <c r="C1621" s="83">
        <v>1609</v>
      </c>
      <c r="D1621" s="541"/>
      <c r="E1621" s="541"/>
      <c r="F1621" s="541"/>
      <c r="G1621" s="542"/>
      <c r="H1621" s="541"/>
      <c r="I1621" s="541"/>
      <c r="K1621" s="287">
        <v>1</v>
      </c>
      <c r="AG1621" s="430" t="str">
        <f>IF(AI1621=1,SUM(AI$13:AI1621),"")</f>
        <v/>
      </c>
      <c r="AH1621" s="431" t="str">
        <f t="shared" si="55"/>
        <v/>
      </c>
      <c r="AI1621" s="430" t="str">
        <f t="shared" si="56"/>
        <v/>
      </c>
    </row>
    <row r="1622" spans="3:35" ht="20" customHeight="1">
      <c r="C1622" s="83">
        <v>1610</v>
      </c>
      <c r="D1622" s="541"/>
      <c r="E1622" s="541"/>
      <c r="F1622" s="541"/>
      <c r="G1622" s="542"/>
      <c r="H1622" s="541"/>
      <c r="I1622" s="541"/>
      <c r="K1622" s="287">
        <v>1</v>
      </c>
      <c r="AG1622" s="430" t="str">
        <f>IF(AI1622=1,SUM(AI$13:AI1622),"")</f>
        <v/>
      </c>
      <c r="AH1622" s="431" t="str">
        <f t="shared" si="55"/>
        <v/>
      </c>
      <c r="AI1622" s="430" t="str">
        <f t="shared" si="56"/>
        <v/>
      </c>
    </row>
    <row r="1623" spans="3:35" ht="20" customHeight="1">
      <c r="C1623" s="83">
        <v>1611</v>
      </c>
      <c r="D1623" s="541"/>
      <c r="E1623" s="541"/>
      <c r="F1623" s="541"/>
      <c r="G1623" s="542"/>
      <c r="H1623" s="541"/>
      <c r="I1623" s="541"/>
      <c r="K1623" s="287">
        <v>1</v>
      </c>
      <c r="AG1623" s="430" t="str">
        <f>IF(AI1623=1,SUM(AI$13:AI1623),"")</f>
        <v/>
      </c>
      <c r="AH1623" s="431" t="str">
        <f t="shared" si="55"/>
        <v/>
      </c>
      <c r="AI1623" s="430" t="str">
        <f t="shared" si="56"/>
        <v/>
      </c>
    </row>
    <row r="1624" spans="3:35" ht="20" customHeight="1">
      <c r="C1624" s="83">
        <v>1612</v>
      </c>
      <c r="D1624" s="541"/>
      <c r="E1624" s="541"/>
      <c r="F1624" s="541"/>
      <c r="G1624" s="542"/>
      <c r="H1624" s="541"/>
      <c r="I1624" s="541"/>
      <c r="K1624" s="287">
        <v>1</v>
      </c>
      <c r="AG1624" s="430" t="str">
        <f>IF(AI1624=1,SUM(AI$13:AI1624),"")</f>
        <v/>
      </c>
      <c r="AH1624" s="431" t="str">
        <f t="shared" si="55"/>
        <v/>
      </c>
      <c r="AI1624" s="430" t="str">
        <f t="shared" si="56"/>
        <v/>
      </c>
    </row>
    <row r="1625" spans="3:35" ht="20" customHeight="1">
      <c r="C1625" s="83">
        <v>1613</v>
      </c>
      <c r="D1625" s="541"/>
      <c r="E1625" s="541"/>
      <c r="F1625" s="541"/>
      <c r="G1625" s="542"/>
      <c r="H1625" s="541"/>
      <c r="I1625" s="541"/>
      <c r="K1625" s="287">
        <v>1</v>
      </c>
      <c r="AG1625" s="430" t="str">
        <f>IF(AI1625=1,SUM(AI$13:AI1625),"")</f>
        <v/>
      </c>
      <c r="AH1625" s="431" t="str">
        <f t="shared" si="55"/>
        <v/>
      </c>
      <c r="AI1625" s="430" t="str">
        <f t="shared" si="56"/>
        <v/>
      </c>
    </row>
    <row r="1626" spans="3:35" ht="20" customHeight="1">
      <c r="C1626" s="83">
        <v>1614</v>
      </c>
      <c r="D1626" s="541"/>
      <c r="E1626" s="541"/>
      <c r="F1626" s="541"/>
      <c r="G1626" s="542"/>
      <c r="H1626" s="541"/>
      <c r="I1626" s="541"/>
      <c r="K1626" s="287">
        <v>1</v>
      </c>
      <c r="AG1626" s="430" t="str">
        <f>IF(AI1626=1,SUM(AI$13:AI1626),"")</f>
        <v/>
      </c>
      <c r="AH1626" s="431" t="str">
        <f t="shared" si="55"/>
        <v/>
      </c>
      <c r="AI1626" s="430" t="str">
        <f t="shared" si="56"/>
        <v/>
      </c>
    </row>
    <row r="1627" spans="3:35" ht="20" customHeight="1">
      <c r="C1627" s="83">
        <v>1615</v>
      </c>
      <c r="D1627" s="541"/>
      <c r="E1627" s="541"/>
      <c r="F1627" s="541"/>
      <c r="G1627" s="542"/>
      <c r="H1627" s="541"/>
      <c r="I1627" s="541"/>
      <c r="K1627" s="287">
        <v>1</v>
      </c>
      <c r="AG1627" s="430" t="str">
        <f>IF(AI1627=1,SUM(AI$13:AI1627),"")</f>
        <v/>
      </c>
      <c r="AH1627" s="431" t="str">
        <f t="shared" si="55"/>
        <v/>
      </c>
      <c r="AI1627" s="430" t="str">
        <f t="shared" si="56"/>
        <v/>
      </c>
    </row>
    <row r="1628" spans="3:35" ht="20" customHeight="1">
      <c r="C1628" s="83">
        <v>1616</v>
      </c>
      <c r="D1628" s="541"/>
      <c r="E1628" s="541"/>
      <c r="F1628" s="541"/>
      <c r="G1628" s="542"/>
      <c r="H1628" s="541"/>
      <c r="I1628" s="541"/>
      <c r="K1628" s="287">
        <v>1</v>
      </c>
      <c r="AG1628" s="430" t="str">
        <f>IF(AI1628=1,SUM(AI$13:AI1628),"")</f>
        <v/>
      </c>
      <c r="AH1628" s="431" t="str">
        <f t="shared" si="55"/>
        <v/>
      </c>
      <c r="AI1628" s="430" t="str">
        <f t="shared" si="56"/>
        <v/>
      </c>
    </row>
    <row r="1629" spans="3:35" ht="20" customHeight="1">
      <c r="C1629" s="83">
        <v>1617</v>
      </c>
      <c r="D1629" s="541"/>
      <c r="E1629" s="541"/>
      <c r="F1629" s="541"/>
      <c r="G1629" s="542"/>
      <c r="H1629" s="541"/>
      <c r="I1629" s="541"/>
      <c r="K1629" s="287">
        <v>1</v>
      </c>
      <c r="AG1629" s="430" t="str">
        <f>IF(AI1629=1,SUM(AI$13:AI1629),"")</f>
        <v/>
      </c>
      <c r="AH1629" s="431" t="str">
        <f t="shared" si="55"/>
        <v/>
      </c>
      <c r="AI1629" s="430" t="str">
        <f t="shared" si="56"/>
        <v/>
      </c>
    </row>
    <row r="1630" spans="3:35" ht="20" customHeight="1">
      <c r="C1630" s="83">
        <v>1618</v>
      </c>
      <c r="D1630" s="541"/>
      <c r="E1630" s="541"/>
      <c r="F1630" s="541"/>
      <c r="G1630" s="542"/>
      <c r="H1630" s="541"/>
      <c r="I1630" s="541"/>
      <c r="K1630" s="287">
        <v>1</v>
      </c>
      <c r="AG1630" s="430" t="str">
        <f>IF(AI1630=1,SUM(AI$13:AI1630),"")</f>
        <v/>
      </c>
      <c r="AH1630" s="431" t="str">
        <f t="shared" si="55"/>
        <v/>
      </c>
      <c r="AI1630" s="430" t="str">
        <f t="shared" si="56"/>
        <v/>
      </c>
    </row>
    <row r="1631" spans="3:35" ht="20" customHeight="1">
      <c r="C1631" s="83">
        <v>1619</v>
      </c>
      <c r="D1631" s="541"/>
      <c r="E1631" s="541"/>
      <c r="F1631" s="541"/>
      <c r="G1631" s="542"/>
      <c r="H1631" s="541"/>
      <c r="I1631" s="541"/>
      <c r="K1631" s="287">
        <v>1</v>
      </c>
      <c r="AG1631" s="430" t="str">
        <f>IF(AI1631=1,SUM(AI$13:AI1631),"")</f>
        <v/>
      </c>
      <c r="AH1631" s="431" t="str">
        <f t="shared" si="55"/>
        <v/>
      </c>
      <c r="AI1631" s="430" t="str">
        <f t="shared" si="56"/>
        <v/>
      </c>
    </row>
    <row r="1632" spans="3:35" ht="20" customHeight="1">
      <c r="C1632" s="83">
        <v>1620</v>
      </c>
      <c r="D1632" s="541"/>
      <c r="E1632" s="541"/>
      <c r="F1632" s="541"/>
      <c r="G1632" s="542"/>
      <c r="H1632" s="541"/>
      <c r="I1632" s="541"/>
      <c r="K1632" s="287">
        <v>1</v>
      </c>
      <c r="AG1632" s="430" t="str">
        <f>IF(AI1632=1,SUM(AI$13:AI1632),"")</f>
        <v/>
      </c>
      <c r="AH1632" s="431" t="str">
        <f t="shared" si="55"/>
        <v/>
      </c>
      <c r="AI1632" s="430" t="str">
        <f t="shared" si="56"/>
        <v/>
      </c>
    </row>
    <row r="1633" spans="3:35" ht="20" customHeight="1">
      <c r="C1633" s="83">
        <v>1621</v>
      </c>
      <c r="D1633" s="541"/>
      <c r="E1633" s="541"/>
      <c r="F1633" s="541"/>
      <c r="G1633" s="542"/>
      <c r="H1633" s="541"/>
      <c r="I1633" s="541"/>
      <c r="K1633" s="287">
        <v>1</v>
      </c>
      <c r="AG1633" s="430" t="str">
        <f>IF(AI1633=1,SUM(AI$13:AI1633),"")</f>
        <v/>
      </c>
      <c r="AH1633" s="431" t="str">
        <f t="shared" si="55"/>
        <v/>
      </c>
      <c r="AI1633" s="430" t="str">
        <f t="shared" si="56"/>
        <v/>
      </c>
    </row>
    <row r="1634" spans="3:35" ht="20" customHeight="1">
      <c r="C1634" s="83">
        <v>1622</v>
      </c>
      <c r="D1634" s="541"/>
      <c r="E1634" s="541"/>
      <c r="F1634" s="541"/>
      <c r="G1634" s="542"/>
      <c r="H1634" s="541"/>
      <c r="I1634" s="541"/>
      <c r="K1634" s="287">
        <v>1</v>
      </c>
      <c r="AG1634" s="430" t="str">
        <f>IF(AI1634=1,SUM(AI$13:AI1634),"")</f>
        <v/>
      </c>
      <c r="AH1634" s="431" t="str">
        <f t="shared" si="55"/>
        <v/>
      </c>
      <c r="AI1634" s="430" t="str">
        <f t="shared" si="56"/>
        <v/>
      </c>
    </row>
    <row r="1635" spans="3:35" ht="20" customHeight="1">
      <c r="C1635" s="83">
        <v>1623</v>
      </c>
      <c r="D1635" s="541"/>
      <c r="E1635" s="541"/>
      <c r="F1635" s="541"/>
      <c r="G1635" s="542"/>
      <c r="H1635" s="541"/>
      <c r="I1635" s="541"/>
      <c r="K1635" s="287">
        <v>1</v>
      </c>
      <c r="AG1635" s="430" t="str">
        <f>IF(AI1635=1,SUM(AI$13:AI1635),"")</f>
        <v/>
      </c>
      <c r="AH1635" s="431" t="str">
        <f t="shared" si="55"/>
        <v/>
      </c>
      <c r="AI1635" s="430" t="str">
        <f t="shared" si="56"/>
        <v/>
      </c>
    </row>
    <row r="1636" spans="3:35" ht="20" customHeight="1">
      <c r="C1636" s="83">
        <v>1624</v>
      </c>
      <c r="D1636" s="541"/>
      <c r="E1636" s="541"/>
      <c r="F1636" s="541"/>
      <c r="G1636" s="542"/>
      <c r="H1636" s="541"/>
      <c r="I1636" s="541"/>
      <c r="K1636" s="287">
        <v>1</v>
      </c>
      <c r="AG1636" s="430" t="str">
        <f>IF(AI1636=1,SUM(AI$13:AI1636),"")</f>
        <v/>
      </c>
      <c r="AH1636" s="431" t="str">
        <f t="shared" si="55"/>
        <v/>
      </c>
      <c r="AI1636" s="430" t="str">
        <f t="shared" si="56"/>
        <v/>
      </c>
    </row>
    <row r="1637" spans="3:35" ht="20" customHeight="1">
      <c r="C1637" s="83">
        <v>1625</v>
      </c>
      <c r="D1637" s="541"/>
      <c r="E1637" s="541"/>
      <c r="F1637" s="541"/>
      <c r="G1637" s="542"/>
      <c r="H1637" s="541"/>
      <c r="I1637" s="541"/>
      <c r="K1637" s="287">
        <v>1</v>
      </c>
      <c r="AG1637" s="430" t="str">
        <f>IF(AI1637=1,SUM(AI$13:AI1637),"")</f>
        <v/>
      </c>
      <c r="AH1637" s="431" t="str">
        <f t="shared" si="55"/>
        <v/>
      </c>
      <c r="AI1637" s="430" t="str">
        <f t="shared" si="56"/>
        <v/>
      </c>
    </row>
    <row r="1638" spans="3:35" ht="20" customHeight="1">
      <c r="C1638" s="83">
        <v>1626</v>
      </c>
      <c r="D1638" s="541"/>
      <c r="E1638" s="541"/>
      <c r="F1638" s="541"/>
      <c r="G1638" s="542"/>
      <c r="H1638" s="541"/>
      <c r="I1638" s="541"/>
      <c r="K1638" s="287">
        <v>1</v>
      </c>
      <c r="AG1638" s="430" t="str">
        <f>IF(AI1638=1,SUM(AI$13:AI1638),"")</f>
        <v/>
      </c>
      <c r="AH1638" s="431" t="str">
        <f t="shared" si="55"/>
        <v/>
      </c>
      <c r="AI1638" s="430" t="str">
        <f t="shared" si="56"/>
        <v/>
      </c>
    </row>
    <row r="1639" spans="3:35" ht="20" customHeight="1">
      <c r="C1639" s="83">
        <v>1627</v>
      </c>
      <c r="D1639" s="541"/>
      <c r="E1639" s="541"/>
      <c r="F1639" s="541"/>
      <c r="G1639" s="542"/>
      <c r="H1639" s="541"/>
      <c r="I1639" s="541"/>
      <c r="K1639" s="287">
        <v>1</v>
      </c>
      <c r="AG1639" s="430" t="str">
        <f>IF(AI1639=1,SUM(AI$13:AI1639),"")</f>
        <v/>
      </c>
      <c r="AH1639" s="431" t="str">
        <f t="shared" si="55"/>
        <v/>
      </c>
      <c r="AI1639" s="430" t="str">
        <f t="shared" si="56"/>
        <v/>
      </c>
    </row>
    <row r="1640" spans="3:35" ht="20" customHeight="1">
      <c r="C1640" s="83">
        <v>1628</v>
      </c>
      <c r="D1640" s="541"/>
      <c r="E1640" s="541"/>
      <c r="F1640" s="541"/>
      <c r="G1640" s="542"/>
      <c r="H1640" s="541"/>
      <c r="I1640" s="541"/>
      <c r="K1640" s="287">
        <v>1</v>
      </c>
      <c r="AG1640" s="430" t="str">
        <f>IF(AI1640=1,SUM(AI$13:AI1640),"")</f>
        <v/>
      </c>
      <c r="AH1640" s="431" t="str">
        <f t="shared" si="55"/>
        <v/>
      </c>
      <c r="AI1640" s="430" t="str">
        <f t="shared" si="56"/>
        <v/>
      </c>
    </row>
    <row r="1641" spans="3:35" ht="20" customHeight="1">
      <c r="C1641" s="83">
        <v>1629</v>
      </c>
      <c r="D1641" s="541"/>
      <c r="E1641" s="541"/>
      <c r="F1641" s="541"/>
      <c r="G1641" s="542"/>
      <c r="H1641" s="541"/>
      <c r="I1641" s="541"/>
      <c r="K1641" s="287">
        <v>1</v>
      </c>
      <c r="AG1641" s="430" t="str">
        <f>IF(AI1641=1,SUM(AI$13:AI1641),"")</f>
        <v/>
      </c>
      <c r="AH1641" s="431" t="str">
        <f t="shared" si="55"/>
        <v/>
      </c>
      <c r="AI1641" s="430" t="str">
        <f t="shared" si="56"/>
        <v/>
      </c>
    </row>
    <row r="1642" spans="3:35" ht="20" customHeight="1">
      <c r="C1642" s="83">
        <v>1630</v>
      </c>
      <c r="D1642" s="541"/>
      <c r="E1642" s="541"/>
      <c r="F1642" s="541"/>
      <c r="G1642" s="542"/>
      <c r="H1642" s="541"/>
      <c r="I1642" s="541"/>
      <c r="K1642" s="287">
        <v>1</v>
      </c>
      <c r="AG1642" s="430" t="str">
        <f>IF(AI1642=1,SUM(AI$13:AI1642),"")</f>
        <v/>
      </c>
      <c r="AH1642" s="431" t="str">
        <f t="shared" si="55"/>
        <v/>
      </c>
      <c r="AI1642" s="430" t="str">
        <f t="shared" si="56"/>
        <v/>
      </c>
    </row>
    <row r="1643" spans="3:35" ht="20" customHeight="1">
      <c r="C1643" s="83">
        <v>1631</v>
      </c>
      <c r="D1643" s="541"/>
      <c r="E1643" s="541"/>
      <c r="F1643" s="541"/>
      <c r="G1643" s="542"/>
      <c r="H1643" s="541"/>
      <c r="I1643" s="541"/>
      <c r="K1643" s="287">
        <v>1</v>
      </c>
      <c r="AG1643" s="430" t="str">
        <f>IF(AI1643=1,SUM(AI$13:AI1643),"")</f>
        <v/>
      </c>
      <c r="AH1643" s="431" t="str">
        <f t="shared" si="55"/>
        <v/>
      </c>
      <c r="AI1643" s="430" t="str">
        <f t="shared" si="56"/>
        <v/>
      </c>
    </row>
    <row r="1644" spans="3:35" ht="20" customHeight="1">
      <c r="C1644" s="83">
        <v>1632</v>
      </c>
      <c r="D1644" s="541"/>
      <c r="E1644" s="541"/>
      <c r="F1644" s="541"/>
      <c r="G1644" s="542"/>
      <c r="H1644" s="541"/>
      <c r="I1644" s="541"/>
      <c r="K1644" s="287">
        <v>1</v>
      </c>
      <c r="AG1644" s="430" t="str">
        <f>IF(AI1644=1,SUM(AI$13:AI1644),"")</f>
        <v/>
      </c>
      <c r="AH1644" s="431" t="str">
        <f t="shared" si="55"/>
        <v/>
      </c>
      <c r="AI1644" s="430" t="str">
        <f t="shared" si="56"/>
        <v/>
      </c>
    </row>
    <row r="1645" spans="3:35" ht="20" customHeight="1">
      <c r="C1645" s="83">
        <v>1633</v>
      </c>
      <c r="D1645" s="541"/>
      <c r="E1645" s="541"/>
      <c r="F1645" s="541"/>
      <c r="G1645" s="542"/>
      <c r="H1645" s="541"/>
      <c r="I1645" s="541"/>
      <c r="K1645" s="287">
        <v>1</v>
      </c>
      <c r="AG1645" s="430" t="str">
        <f>IF(AI1645=1,SUM(AI$13:AI1645),"")</f>
        <v/>
      </c>
      <c r="AH1645" s="431" t="str">
        <f t="shared" si="55"/>
        <v/>
      </c>
      <c r="AI1645" s="430" t="str">
        <f t="shared" si="56"/>
        <v/>
      </c>
    </row>
    <row r="1646" spans="3:35" ht="20" customHeight="1">
      <c r="C1646" s="83">
        <v>1634</v>
      </c>
      <c r="D1646" s="541"/>
      <c r="E1646" s="541"/>
      <c r="F1646" s="541"/>
      <c r="G1646" s="542"/>
      <c r="H1646" s="541"/>
      <c r="I1646" s="541"/>
      <c r="K1646" s="287">
        <v>1</v>
      </c>
      <c r="AG1646" s="430" t="str">
        <f>IF(AI1646=1,SUM(AI$13:AI1646),"")</f>
        <v/>
      </c>
      <c r="AH1646" s="431" t="str">
        <f t="shared" si="55"/>
        <v/>
      </c>
      <c r="AI1646" s="430" t="str">
        <f t="shared" si="56"/>
        <v/>
      </c>
    </row>
    <row r="1647" spans="3:35" ht="20" customHeight="1">
      <c r="C1647" s="83">
        <v>1635</v>
      </c>
      <c r="D1647" s="541"/>
      <c r="E1647" s="541"/>
      <c r="F1647" s="541"/>
      <c r="G1647" s="542"/>
      <c r="H1647" s="541"/>
      <c r="I1647" s="541"/>
      <c r="K1647" s="287">
        <v>1</v>
      </c>
      <c r="AG1647" s="430" t="str">
        <f>IF(AI1647=1,SUM(AI$13:AI1647),"")</f>
        <v/>
      </c>
      <c r="AH1647" s="431" t="str">
        <f t="shared" si="55"/>
        <v/>
      </c>
      <c r="AI1647" s="430" t="str">
        <f t="shared" si="56"/>
        <v/>
      </c>
    </row>
    <row r="1648" spans="3:35" ht="20" customHeight="1">
      <c r="C1648" s="83">
        <v>1636</v>
      </c>
      <c r="D1648" s="541"/>
      <c r="E1648" s="541"/>
      <c r="F1648" s="541"/>
      <c r="G1648" s="542"/>
      <c r="H1648" s="541"/>
      <c r="I1648" s="541"/>
      <c r="K1648" s="287">
        <v>1</v>
      </c>
      <c r="AG1648" s="430" t="str">
        <f>IF(AI1648=1,SUM(AI$13:AI1648),"")</f>
        <v/>
      </c>
      <c r="AH1648" s="431" t="str">
        <f t="shared" si="55"/>
        <v/>
      </c>
      <c r="AI1648" s="430" t="str">
        <f t="shared" si="56"/>
        <v/>
      </c>
    </row>
    <row r="1649" spans="3:35" ht="20" customHeight="1">
      <c r="C1649" s="83">
        <v>1637</v>
      </c>
      <c r="D1649" s="541"/>
      <c r="E1649" s="541"/>
      <c r="F1649" s="541"/>
      <c r="G1649" s="542"/>
      <c r="H1649" s="541"/>
      <c r="I1649" s="541"/>
      <c r="K1649" s="287">
        <v>1</v>
      </c>
      <c r="AG1649" s="430" t="str">
        <f>IF(AI1649=1,SUM(AI$13:AI1649),"")</f>
        <v/>
      </c>
      <c r="AH1649" s="431" t="str">
        <f t="shared" si="55"/>
        <v/>
      </c>
      <c r="AI1649" s="430" t="str">
        <f t="shared" si="56"/>
        <v/>
      </c>
    </row>
    <row r="1650" spans="3:35" ht="20" customHeight="1">
      <c r="C1650" s="83">
        <v>1638</v>
      </c>
      <c r="D1650" s="541"/>
      <c r="E1650" s="541"/>
      <c r="F1650" s="541"/>
      <c r="G1650" s="542"/>
      <c r="H1650" s="541"/>
      <c r="I1650" s="541"/>
      <c r="K1650" s="287">
        <v>1</v>
      </c>
      <c r="AG1650" s="430" t="str">
        <f>IF(AI1650=1,SUM(AI$13:AI1650),"")</f>
        <v/>
      </c>
      <c r="AH1650" s="431" t="str">
        <f t="shared" si="55"/>
        <v/>
      </c>
      <c r="AI1650" s="430" t="str">
        <f t="shared" si="56"/>
        <v/>
      </c>
    </row>
    <row r="1651" spans="3:35" ht="20" customHeight="1">
      <c r="C1651" s="83">
        <v>1639</v>
      </c>
      <c r="D1651" s="541"/>
      <c r="E1651" s="541"/>
      <c r="F1651" s="541"/>
      <c r="G1651" s="542"/>
      <c r="H1651" s="541"/>
      <c r="I1651" s="541"/>
      <c r="K1651" s="287">
        <v>1</v>
      </c>
      <c r="AG1651" s="430" t="str">
        <f>IF(AI1651=1,SUM(AI$13:AI1651),"")</f>
        <v/>
      </c>
      <c r="AH1651" s="431" t="str">
        <f t="shared" si="55"/>
        <v/>
      </c>
      <c r="AI1651" s="430" t="str">
        <f t="shared" si="56"/>
        <v/>
      </c>
    </row>
    <row r="1652" spans="3:35" ht="20" customHeight="1">
      <c r="C1652" s="83">
        <v>1640</v>
      </c>
      <c r="D1652" s="541"/>
      <c r="E1652" s="541"/>
      <c r="F1652" s="541"/>
      <c r="G1652" s="542"/>
      <c r="H1652" s="541"/>
      <c r="I1652" s="541"/>
      <c r="K1652" s="287">
        <v>1</v>
      </c>
      <c r="AG1652" s="430" t="str">
        <f>IF(AI1652=1,SUM(AI$13:AI1652),"")</f>
        <v/>
      </c>
      <c r="AH1652" s="431" t="str">
        <f t="shared" si="55"/>
        <v/>
      </c>
      <c r="AI1652" s="430" t="str">
        <f t="shared" si="56"/>
        <v/>
      </c>
    </row>
    <row r="1653" spans="3:35" ht="20" customHeight="1">
      <c r="C1653" s="83">
        <v>1641</v>
      </c>
      <c r="D1653" s="541"/>
      <c r="E1653" s="541"/>
      <c r="F1653" s="541"/>
      <c r="G1653" s="542"/>
      <c r="H1653" s="541"/>
      <c r="I1653" s="541"/>
      <c r="K1653" s="287">
        <v>1</v>
      </c>
      <c r="AG1653" s="430" t="str">
        <f>IF(AI1653=1,SUM(AI$13:AI1653),"")</f>
        <v/>
      </c>
      <c r="AH1653" s="431" t="str">
        <f t="shared" si="55"/>
        <v/>
      </c>
      <c r="AI1653" s="430" t="str">
        <f t="shared" si="56"/>
        <v/>
      </c>
    </row>
    <row r="1654" spans="3:35" ht="20" customHeight="1">
      <c r="C1654" s="83">
        <v>1642</v>
      </c>
      <c r="D1654" s="541"/>
      <c r="E1654" s="541"/>
      <c r="F1654" s="541"/>
      <c r="G1654" s="542"/>
      <c r="H1654" s="541"/>
      <c r="I1654" s="541"/>
      <c r="K1654" s="287">
        <v>1</v>
      </c>
      <c r="AG1654" s="430" t="str">
        <f>IF(AI1654=1,SUM(AI$13:AI1654),"")</f>
        <v/>
      </c>
      <c r="AH1654" s="431" t="str">
        <f t="shared" si="55"/>
        <v/>
      </c>
      <c r="AI1654" s="430" t="str">
        <f t="shared" si="56"/>
        <v/>
      </c>
    </row>
    <row r="1655" spans="3:35" ht="20" customHeight="1">
      <c r="C1655" s="83">
        <v>1643</v>
      </c>
      <c r="D1655" s="541"/>
      <c r="E1655" s="541"/>
      <c r="F1655" s="541"/>
      <c r="G1655" s="542"/>
      <c r="H1655" s="541"/>
      <c r="I1655" s="541"/>
      <c r="K1655" s="287">
        <v>1</v>
      </c>
      <c r="AG1655" s="430" t="str">
        <f>IF(AI1655=1,SUM(AI$13:AI1655),"")</f>
        <v/>
      </c>
      <c r="AH1655" s="431" t="str">
        <f t="shared" si="55"/>
        <v/>
      </c>
      <c r="AI1655" s="430" t="str">
        <f t="shared" si="56"/>
        <v/>
      </c>
    </row>
    <row r="1656" spans="3:35" ht="20" customHeight="1">
      <c r="C1656" s="83">
        <v>1644</v>
      </c>
      <c r="D1656" s="541"/>
      <c r="E1656" s="541"/>
      <c r="F1656" s="541"/>
      <c r="G1656" s="542"/>
      <c r="H1656" s="541"/>
      <c r="I1656" s="541"/>
      <c r="K1656" s="287">
        <v>1</v>
      </c>
      <c r="AG1656" s="430" t="str">
        <f>IF(AI1656=1,SUM(AI$13:AI1656),"")</f>
        <v/>
      </c>
      <c r="AH1656" s="431" t="str">
        <f t="shared" si="55"/>
        <v/>
      </c>
      <c r="AI1656" s="430" t="str">
        <f t="shared" si="56"/>
        <v/>
      </c>
    </row>
    <row r="1657" spans="3:35" ht="20" customHeight="1">
      <c r="C1657" s="83">
        <v>1645</v>
      </c>
      <c r="D1657" s="541"/>
      <c r="E1657" s="541"/>
      <c r="F1657" s="541"/>
      <c r="G1657" s="542"/>
      <c r="H1657" s="541"/>
      <c r="I1657" s="541"/>
      <c r="K1657" s="287">
        <v>1</v>
      </c>
      <c r="AG1657" s="430" t="str">
        <f>IF(AI1657=1,SUM(AI$13:AI1657),"")</f>
        <v/>
      </c>
      <c r="AH1657" s="431" t="str">
        <f t="shared" si="55"/>
        <v/>
      </c>
      <c r="AI1657" s="430" t="str">
        <f t="shared" si="56"/>
        <v/>
      </c>
    </row>
    <row r="1658" spans="3:35" ht="20" customHeight="1">
      <c r="C1658" s="83">
        <v>1646</v>
      </c>
      <c r="D1658" s="541"/>
      <c r="E1658" s="541"/>
      <c r="F1658" s="541"/>
      <c r="G1658" s="542"/>
      <c r="H1658" s="541"/>
      <c r="I1658" s="541"/>
      <c r="K1658" s="287">
        <v>1</v>
      </c>
      <c r="AG1658" s="430" t="str">
        <f>IF(AI1658=1,SUM(AI$13:AI1658),"")</f>
        <v/>
      </c>
      <c r="AH1658" s="431" t="str">
        <f t="shared" si="55"/>
        <v/>
      </c>
      <c r="AI1658" s="430" t="str">
        <f t="shared" si="56"/>
        <v/>
      </c>
    </row>
    <row r="1659" spans="3:35" ht="20" customHeight="1">
      <c r="C1659" s="83">
        <v>1647</v>
      </c>
      <c r="D1659" s="541"/>
      <c r="E1659" s="541"/>
      <c r="F1659" s="541"/>
      <c r="G1659" s="542"/>
      <c r="H1659" s="541"/>
      <c r="I1659" s="541"/>
      <c r="K1659" s="287">
        <v>1</v>
      </c>
      <c r="AG1659" s="430" t="str">
        <f>IF(AI1659=1,SUM(AI$13:AI1659),"")</f>
        <v/>
      </c>
      <c r="AH1659" s="431" t="str">
        <f t="shared" si="55"/>
        <v/>
      </c>
      <c r="AI1659" s="430" t="str">
        <f t="shared" si="56"/>
        <v/>
      </c>
    </row>
    <row r="1660" spans="3:35" ht="20" customHeight="1">
      <c r="C1660" s="83">
        <v>1648</v>
      </c>
      <c r="D1660" s="541"/>
      <c r="E1660" s="541"/>
      <c r="F1660" s="541"/>
      <c r="G1660" s="542"/>
      <c r="H1660" s="541"/>
      <c r="I1660" s="541"/>
      <c r="K1660" s="287">
        <v>1</v>
      </c>
      <c r="AG1660" s="430" t="str">
        <f>IF(AI1660=1,SUM(AI$13:AI1660),"")</f>
        <v/>
      </c>
      <c r="AH1660" s="431" t="str">
        <f t="shared" si="55"/>
        <v/>
      </c>
      <c r="AI1660" s="430" t="str">
        <f t="shared" si="56"/>
        <v/>
      </c>
    </row>
    <row r="1661" spans="3:35" ht="20" customHeight="1">
      <c r="C1661" s="83">
        <v>1649</v>
      </c>
      <c r="D1661" s="541"/>
      <c r="E1661" s="541"/>
      <c r="F1661" s="541"/>
      <c r="G1661" s="542"/>
      <c r="H1661" s="541"/>
      <c r="I1661" s="541"/>
      <c r="K1661" s="287">
        <v>1</v>
      </c>
      <c r="AG1661" s="430" t="str">
        <f>IF(AI1661=1,SUM(AI$13:AI1661),"")</f>
        <v/>
      </c>
      <c r="AH1661" s="431" t="str">
        <f t="shared" si="55"/>
        <v/>
      </c>
      <c r="AI1661" s="430" t="str">
        <f t="shared" si="56"/>
        <v/>
      </c>
    </row>
    <row r="1662" spans="3:35" ht="20" customHeight="1">
      <c r="C1662" s="83">
        <v>1650</v>
      </c>
      <c r="D1662" s="541"/>
      <c r="E1662" s="541"/>
      <c r="F1662" s="541"/>
      <c r="G1662" s="542"/>
      <c r="H1662" s="541"/>
      <c r="I1662" s="541"/>
      <c r="K1662" s="287">
        <v>1</v>
      </c>
      <c r="AG1662" s="430" t="str">
        <f>IF(AI1662=1,SUM(AI$13:AI1662),"")</f>
        <v/>
      </c>
      <c r="AH1662" s="431" t="str">
        <f t="shared" si="55"/>
        <v/>
      </c>
      <c r="AI1662" s="430" t="str">
        <f t="shared" si="56"/>
        <v/>
      </c>
    </row>
    <row r="1663" spans="3:35" ht="20" customHeight="1">
      <c r="C1663" s="83">
        <v>1651</v>
      </c>
      <c r="D1663" s="541"/>
      <c r="E1663" s="541"/>
      <c r="F1663" s="541"/>
      <c r="G1663" s="542"/>
      <c r="H1663" s="541"/>
      <c r="I1663" s="541"/>
      <c r="K1663" s="287">
        <v>1</v>
      </c>
      <c r="AG1663" s="430" t="str">
        <f>IF(AI1663=1,SUM(AI$13:AI1663),"")</f>
        <v/>
      </c>
      <c r="AH1663" s="431" t="str">
        <f t="shared" si="55"/>
        <v/>
      </c>
      <c r="AI1663" s="430" t="str">
        <f t="shared" si="56"/>
        <v/>
      </c>
    </row>
    <row r="1664" spans="3:35" ht="20" customHeight="1">
      <c r="C1664" s="83">
        <v>1652</v>
      </c>
      <c r="D1664" s="541"/>
      <c r="E1664" s="541"/>
      <c r="F1664" s="541"/>
      <c r="G1664" s="542"/>
      <c r="H1664" s="541"/>
      <c r="I1664" s="541"/>
      <c r="K1664" s="287">
        <v>1</v>
      </c>
      <c r="AG1664" s="430" t="str">
        <f>IF(AI1664=1,SUM(AI$13:AI1664),"")</f>
        <v/>
      </c>
      <c r="AH1664" s="431" t="str">
        <f t="shared" si="55"/>
        <v/>
      </c>
      <c r="AI1664" s="430" t="str">
        <f t="shared" si="56"/>
        <v/>
      </c>
    </row>
    <row r="1665" spans="3:35" ht="20" customHeight="1">
      <c r="C1665" s="83">
        <v>1653</v>
      </c>
      <c r="D1665" s="541"/>
      <c r="E1665" s="541"/>
      <c r="F1665" s="541"/>
      <c r="G1665" s="542"/>
      <c r="H1665" s="541"/>
      <c r="I1665" s="541"/>
      <c r="K1665" s="287">
        <v>1</v>
      </c>
      <c r="AG1665" s="430" t="str">
        <f>IF(AI1665=1,SUM(AI$13:AI1665),"")</f>
        <v/>
      </c>
      <c r="AH1665" s="431" t="str">
        <f t="shared" si="55"/>
        <v/>
      </c>
      <c r="AI1665" s="430" t="str">
        <f t="shared" si="56"/>
        <v/>
      </c>
    </row>
    <row r="1666" spans="3:35" ht="20" customHeight="1">
      <c r="C1666" s="83">
        <v>1654</v>
      </c>
      <c r="D1666" s="541"/>
      <c r="E1666" s="541"/>
      <c r="F1666" s="541"/>
      <c r="G1666" s="542"/>
      <c r="H1666" s="541"/>
      <c r="I1666" s="541"/>
      <c r="K1666" s="287">
        <v>1</v>
      </c>
      <c r="AG1666" s="430" t="str">
        <f>IF(AI1666=1,SUM(AI$13:AI1666),"")</f>
        <v/>
      </c>
      <c r="AH1666" s="431" t="str">
        <f t="shared" si="55"/>
        <v/>
      </c>
      <c r="AI1666" s="430" t="str">
        <f t="shared" si="56"/>
        <v/>
      </c>
    </row>
    <row r="1667" spans="3:35" ht="20" customHeight="1">
      <c r="C1667" s="83">
        <v>1655</v>
      </c>
      <c r="D1667" s="541"/>
      <c r="E1667" s="541"/>
      <c r="F1667" s="541"/>
      <c r="G1667" s="542"/>
      <c r="H1667" s="541"/>
      <c r="I1667" s="541"/>
      <c r="K1667" s="287">
        <v>1</v>
      </c>
      <c r="AG1667" s="430" t="str">
        <f>IF(AI1667=1,SUM(AI$13:AI1667),"")</f>
        <v/>
      </c>
      <c r="AH1667" s="431" t="str">
        <f t="shared" si="55"/>
        <v/>
      </c>
      <c r="AI1667" s="430" t="str">
        <f t="shared" si="56"/>
        <v/>
      </c>
    </row>
    <row r="1668" spans="3:35" ht="20" customHeight="1">
      <c r="C1668" s="83">
        <v>1656</v>
      </c>
      <c r="D1668" s="541"/>
      <c r="E1668" s="541"/>
      <c r="F1668" s="541"/>
      <c r="G1668" s="542"/>
      <c r="H1668" s="541"/>
      <c r="I1668" s="541"/>
      <c r="K1668" s="287">
        <v>1</v>
      </c>
      <c r="AG1668" s="430" t="str">
        <f>IF(AI1668=1,SUM(AI$13:AI1668),"")</f>
        <v/>
      </c>
      <c r="AH1668" s="431" t="str">
        <f t="shared" si="55"/>
        <v/>
      </c>
      <c r="AI1668" s="430" t="str">
        <f t="shared" si="56"/>
        <v/>
      </c>
    </row>
    <row r="1669" spans="3:35" ht="20" customHeight="1">
      <c r="C1669" s="83">
        <v>1657</v>
      </c>
      <c r="D1669" s="541"/>
      <c r="E1669" s="541"/>
      <c r="F1669" s="541"/>
      <c r="G1669" s="542"/>
      <c r="H1669" s="541"/>
      <c r="I1669" s="541"/>
      <c r="K1669" s="287">
        <v>1</v>
      </c>
      <c r="AG1669" s="430" t="str">
        <f>IF(AI1669=1,SUM(AI$13:AI1669),"")</f>
        <v/>
      </c>
      <c r="AH1669" s="431" t="str">
        <f t="shared" si="55"/>
        <v/>
      </c>
      <c r="AI1669" s="430" t="str">
        <f t="shared" si="56"/>
        <v/>
      </c>
    </row>
    <row r="1670" spans="3:35" ht="20" customHeight="1">
      <c r="C1670" s="83">
        <v>1658</v>
      </c>
      <c r="D1670" s="541"/>
      <c r="E1670" s="541"/>
      <c r="F1670" s="541"/>
      <c r="G1670" s="542"/>
      <c r="H1670" s="541"/>
      <c r="I1670" s="541"/>
      <c r="K1670" s="287">
        <v>1</v>
      </c>
      <c r="AG1670" s="430" t="str">
        <f>IF(AI1670=1,SUM(AI$13:AI1670),"")</f>
        <v/>
      </c>
      <c r="AH1670" s="431" t="str">
        <f t="shared" si="55"/>
        <v/>
      </c>
      <c r="AI1670" s="430" t="str">
        <f t="shared" si="56"/>
        <v/>
      </c>
    </row>
    <row r="1671" spans="3:35" ht="20" customHeight="1">
      <c r="C1671" s="83">
        <v>1659</v>
      </c>
      <c r="D1671" s="541"/>
      <c r="E1671" s="541"/>
      <c r="F1671" s="541"/>
      <c r="G1671" s="542"/>
      <c r="H1671" s="541"/>
      <c r="I1671" s="541"/>
      <c r="K1671" s="287">
        <v>1</v>
      </c>
      <c r="AG1671" s="430" t="str">
        <f>IF(AI1671=1,SUM(AI$13:AI1671),"")</f>
        <v/>
      </c>
      <c r="AH1671" s="431" t="str">
        <f t="shared" si="55"/>
        <v/>
      </c>
      <c r="AI1671" s="430" t="str">
        <f t="shared" si="56"/>
        <v/>
      </c>
    </row>
    <row r="1672" spans="3:35" ht="20" customHeight="1">
      <c r="C1672" s="83">
        <v>1660</v>
      </c>
      <c r="D1672" s="541"/>
      <c r="E1672" s="541"/>
      <c r="F1672" s="541"/>
      <c r="G1672" s="542"/>
      <c r="H1672" s="541"/>
      <c r="I1672" s="541"/>
      <c r="K1672" s="287">
        <v>1</v>
      </c>
      <c r="AG1672" s="430" t="str">
        <f>IF(AI1672=1,SUM(AI$13:AI1672),"")</f>
        <v/>
      </c>
      <c r="AH1672" s="431" t="str">
        <f t="shared" si="55"/>
        <v/>
      </c>
      <c r="AI1672" s="430" t="str">
        <f t="shared" si="56"/>
        <v/>
      </c>
    </row>
    <row r="1673" spans="3:35" ht="20" customHeight="1">
      <c r="C1673" s="83">
        <v>1661</v>
      </c>
      <c r="D1673" s="541"/>
      <c r="E1673" s="541"/>
      <c r="F1673" s="541"/>
      <c r="G1673" s="542"/>
      <c r="H1673" s="541"/>
      <c r="I1673" s="541"/>
      <c r="K1673" s="287">
        <v>1</v>
      </c>
      <c r="AG1673" s="430" t="str">
        <f>IF(AI1673=1,SUM(AI$13:AI1673),"")</f>
        <v/>
      </c>
      <c r="AH1673" s="431" t="str">
        <f t="shared" si="55"/>
        <v/>
      </c>
      <c r="AI1673" s="430" t="str">
        <f t="shared" si="56"/>
        <v/>
      </c>
    </row>
    <row r="1674" spans="3:35" ht="20" customHeight="1">
      <c r="C1674" s="83">
        <v>1662</v>
      </c>
      <c r="D1674" s="541"/>
      <c r="E1674" s="541"/>
      <c r="F1674" s="541"/>
      <c r="G1674" s="542"/>
      <c r="H1674" s="541"/>
      <c r="I1674" s="541"/>
      <c r="K1674" s="287">
        <v>1</v>
      </c>
      <c r="AG1674" s="430" t="str">
        <f>IF(AI1674=1,SUM(AI$13:AI1674),"")</f>
        <v/>
      </c>
      <c r="AH1674" s="431" t="str">
        <f t="shared" si="55"/>
        <v/>
      </c>
      <c r="AI1674" s="430" t="str">
        <f t="shared" si="56"/>
        <v/>
      </c>
    </row>
    <row r="1675" spans="3:35" ht="20" customHeight="1">
      <c r="C1675" s="83">
        <v>1663</v>
      </c>
      <c r="D1675" s="541"/>
      <c r="E1675" s="541"/>
      <c r="F1675" s="541"/>
      <c r="G1675" s="542"/>
      <c r="H1675" s="541"/>
      <c r="I1675" s="541"/>
      <c r="K1675" s="287">
        <v>1</v>
      </c>
      <c r="AG1675" s="430" t="str">
        <f>IF(AI1675=1,SUM(AI$13:AI1675),"")</f>
        <v/>
      </c>
      <c r="AH1675" s="431" t="str">
        <f t="shared" si="55"/>
        <v/>
      </c>
      <c r="AI1675" s="430" t="str">
        <f t="shared" si="56"/>
        <v/>
      </c>
    </row>
    <row r="1676" spans="3:35" ht="20" customHeight="1">
      <c r="C1676" s="83">
        <v>1664</v>
      </c>
      <c r="D1676" s="541"/>
      <c r="E1676" s="541"/>
      <c r="F1676" s="541"/>
      <c r="G1676" s="542"/>
      <c r="H1676" s="541"/>
      <c r="I1676" s="541"/>
      <c r="K1676" s="287">
        <v>1</v>
      </c>
      <c r="AG1676" s="430" t="str">
        <f>IF(AI1676=1,SUM(AI$13:AI1676),"")</f>
        <v/>
      </c>
      <c r="AH1676" s="431" t="str">
        <f t="shared" si="55"/>
        <v/>
      </c>
      <c r="AI1676" s="430" t="str">
        <f t="shared" si="56"/>
        <v/>
      </c>
    </row>
    <row r="1677" spans="3:35" ht="20" customHeight="1">
      <c r="C1677" s="83">
        <v>1665</v>
      </c>
      <c r="D1677" s="541"/>
      <c r="E1677" s="541"/>
      <c r="F1677" s="541"/>
      <c r="G1677" s="542"/>
      <c r="H1677" s="541"/>
      <c r="I1677" s="541"/>
      <c r="K1677" s="287">
        <v>1</v>
      </c>
      <c r="AG1677" s="430" t="str">
        <f>IF(AI1677=1,SUM(AI$13:AI1677),"")</f>
        <v/>
      </c>
      <c r="AH1677" s="431" t="str">
        <f t="shared" si="55"/>
        <v/>
      </c>
      <c r="AI1677" s="430" t="str">
        <f t="shared" si="56"/>
        <v/>
      </c>
    </row>
    <row r="1678" spans="3:35" ht="20" customHeight="1">
      <c r="C1678" s="83">
        <v>1666</v>
      </c>
      <c r="D1678" s="541"/>
      <c r="E1678" s="541"/>
      <c r="F1678" s="541"/>
      <c r="G1678" s="542"/>
      <c r="H1678" s="541"/>
      <c r="I1678" s="541"/>
      <c r="K1678" s="287">
        <v>1</v>
      </c>
      <c r="AG1678" s="430" t="str">
        <f>IF(AI1678=1,SUM(AI$13:AI1678),"")</f>
        <v/>
      </c>
      <c r="AH1678" s="431" t="str">
        <f t="shared" ref="AH1678:AH1741" si="57">IF(I1678="","",I1678&amp;"; ")</f>
        <v/>
      </c>
      <c r="AI1678" s="430" t="str">
        <f t="shared" ref="AI1678:AI1741" si="58">IF(AH1678="","",1)</f>
        <v/>
      </c>
    </row>
    <row r="1679" spans="3:35" ht="20" customHeight="1">
      <c r="C1679" s="83">
        <v>1667</v>
      </c>
      <c r="D1679" s="541"/>
      <c r="E1679" s="541"/>
      <c r="F1679" s="541"/>
      <c r="G1679" s="542"/>
      <c r="H1679" s="541"/>
      <c r="I1679" s="541"/>
      <c r="K1679" s="287">
        <v>1</v>
      </c>
      <c r="AG1679" s="430" t="str">
        <f>IF(AI1679=1,SUM(AI$13:AI1679),"")</f>
        <v/>
      </c>
      <c r="AH1679" s="431" t="str">
        <f t="shared" si="57"/>
        <v/>
      </c>
      <c r="AI1679" s="430" t="str">
        <f t="shared" si="58"/>
        <v/>
      </c>
    </row>
    <row r="1680" spans="3:35" ht="20" customHeight="1">
      <c r="C1680" s="83">
        <v>1668</v>
      </c>
      <c r="D1680" s="541"/>
      <c r="E1680" s="541"/>
      <c r="F1680" s="541"/>
      <c r="G1680" s="542"/>
      <c r="H1680" s="541"/>
      <c r="I1680" s="541"/>
      <c r="K1680" s="287">
        <v>1</v>
      </c>
      <c r="AG1680" s="430" t="str">
        <f>IF(AI1680=1,SUM(AI$13:AI1680),"")</f>
        <v/>
      </c>
      <c r="AH1680" s="431" t="str">
        <f t="shared" si="57"/>
        <v/>
      </c>
      <c r="AI1680" s="430" t="str">
        <f t="shared" si="58"/>
        <v/>
      </c>
    </row>
    <row r="1681" spans="3:35" ht="20" customHeight="1">
      <c r="C1681" s="83">
        <v>1669</v>
      </c>
      <c r="D1681" s="541"/>
      <c r="E1681" s="541"/>
      <c r="F1681" s="541"/>
      <c r="G1681" s="542"/>
      <c r="H1681" s="541"/>
      <c r="I1681" s="541"/>
      <c r="K1681" s="287">
        <v>1</v>
      </c>
      <c r="AG1681" s="430" t="str">
        <f>IF(AI1681=1,SUM(AI$13:AI1681),"")</f>
        <v/>
      </c>
      <c r="AH1681" s="431" t="str">
        <f t="shared" si="57"/>
        <v/>
      </c>
      <c r="AI1681" s="430" t="str">
        <f t="shared" si="58"/>
        <v/>
      </c>
    </row>
    <row r="1682" spans="3:35" ht="20" customHeight="1">
      <c r="C1682" s="83">
        <v>1670</v>
      </c>
      <c r="D1682" s="541"/>
      <c r="E1682" s="541"/>
      <c r="F1682" s="541"/>
      <c r="G1682" s="542"/>
      <c r="H1682" s="541"/>
      <c r="I1682" s="541"/>
      <c r="K1682" s="287">
        <v>1</v>
      </c>
      <c r="AG1682" s="430" t="str">
        <f>IF(AI1682=1,SUM(AI$13:AI1682),"")</f>
        <v/>
      </c>
      <c r="AH1682" s="431" t="str">
        <f t="shared" si="57"/>
        <v/>
      </c>
      <c r="AI1682" s="430" t="str">
        <f t="shared" si="58"/>
        <v/>
      </c>
    </row>
    <row r="1683" spans="3:35" ht="20" customHeight="1">
      <c r="C1683" s="83">
        <v>1671</v>
      </c>
      <c r="D1683" s="541"/>
      <c r="E1683" s="541"/>
      <c r="F1683" s="541"/>
      <c r="G1683" s="542"/>
      <c r="H1683" s="541"/>
      <c r="I1683" s="541"/>
      <c r="K1683" s="287">
        <v>1</v>
      </c>
      <c r="AG1683" s="430" t="str">
        <f>IF(AI1683=1,SUM(AI$13:AI1683),"")</f>
        <v/>
      </c>
      <c r="AH1683" s="431" t="str">
        <f t="shared" si="57"/>
        <v/>
      </c>
      <c r="AI1683" s="430" t="str">
        <f t="shared" si="58"/>
        <v/>
      </c>
    </row>
    <row r="1684" spans="3:35" ht="20" customHeight="1">
      <c r="C1684" s="83">
        <v>1672</v>
      </c>
      <c r="D1684" s="541"/>
      <c r="E1684" s="541"/>
      <c r="F1684" s="541"/>
      <c r="G1684" s="542"/>
      <c r="H1684" s="541"/>
      <c r="I1684" s="541"/>
      <c r="K1684" s="287">
        <v>1</v>
      </c>
      <c r="AG1684" s="430" t="str">
        <f>IF(AI1684=1,SUM(AI$13:AI1684),"")</f>
        <v/>
      </c>
      <c r="AH1684" s="431" t="str">
        <f t="shared" si="57"/>
        <v/>
      </c>
      <c r="AI1684" s="430" t="str">
        <f t="shared" si="58"/>
        <v/>
      </c>
    </row>
    <row r="1685" spans="3:35" ht="20" customHeight="1">
      <c r="C1685" s="83">
        <v>1673</v>
      </c>
      <c r="D1685" s="541"/>
      <c r="E1685" s="541"/>
      <c r="F1685" s="541"/>
      <c r="G1685" s="542"/>
      <c r="H1685" s="541"/>
      <c r="I1685" s="541"/>
      <c r="K1685" s="287">
        <v>1</v>
      </c>
      <c r="AG1685" s="430" t="str">
        <f>IF(AI1685=1,SUM(AI$13:AI1685),"")</f>
        <v/>
      </c>
      <c r="AH1685" s="431" t="str">
        <f t="shared" si="57"/>
        <v/>
      </c>
      <c r="AI1685" s="430" t="str">
        <f t="shared" si="58"/>
        <v/>
      </c>
    </row>
    <row r="1686" spans="3:35" ht="20" customHeight="1">
      <c r="C1686" s="83">
        <v>1674</v>
      </c>
      <c r="D1686" s="541"/>
      <c r="E1686" s="541"/>
      <c r="F1686" s="541"/>
      <c r="G1686" s="542"/>
      <c r="H1686" s="541"/>
      <c r="I1686" s="541"/>
      <c r="K1686" s="287">
        <v>1</v>
      </c>
      <c r="AG1686" s="430" t="str">
        <f>IF(AI1686=1,SUM(AI$13:AI1686),"")</f>
        <v/>
      </c>
      <c r="AH1686" s="431" t="str">
        <f t="shared" si="57"/>
        <v/>
      </c>
      <c r="AI1686" s="430" t="str">
        <f t="shared" si="58"/>
        <v/>
      </c>
    </row>
    <row r="1687" spans="3:35" ht="20" customHeight="1">
      <c r="C1687" s="83">
        <v>1675</v>
      </c>
      <c r="D1687" s="541"/>
      <c r="E1687" s="541"/>
      <c r="F1687" s="541"/>
      <c r="G1687" s="542"/>
      <c r="H1687" s="541"/>
      <c r="I1687" s="541"/>
      <c r="K1687" s="287">
        <v>1</v>
      </c>
      <c r="AG1687" s="430" t="str">
        <f>IF(AI1687=1,SUM(AI$13:AI1687),"")</f>
        <v/>
      </c>
      <c r="AH1687" s="431" t="str">
        <f t="shared" si="57"/>
        <v/>
      </c>
      <c r="AI1687" s="430" t="str">
        <f t="shared" si="58"/>
        <v/>
      </c>
    </row>
    <row r="1688" spans="3:35" ht="20" customHeight="1">
      <c r="C1688" s="83">
        <v>1676</v>
      </c>
      <c r="D1688" s="541"/>
      <c r="E1688" s="541"/>
      <c r="F1688" s="541"/>
      <c r="G1688" s="542"/>
      <c r="H1688" s="541"/>
      <c r="I1688" s="541"/>
      <c r="K1688" s="287">
        <v>1</v>
      </c>
      <c r="AG1688" s="430" t="str">
        <f>IF(AI1688=1,SUM(AI$13:AI1688),"")</f>
        <v/>
      </c>
      <c r="AH1688" s="431" t="str">
        <f t="shared" si="57"/>
        <v/>
      </c>
      <c r="AI1688" s="430" t="str">
        <f t="shared" si="58"/>
        <v/>
      </c>
    </row>
    <row r="1689" spans="3:35" ht="20" customHeight="1">
      <c r="C1689" s="83">
        <v>1677</v>
      </c>
      <c r="D1689" s="541"/>
      <c r="E1689" s="541"/>
      <c r="F1689" s="541"/>
      <c r="G1689" s="542"/>
      <c r="H1689" s="541"/>
      <c r="I1689" s="541"/>
      <c r="K1689" s="287">
        <v>1</v>
      </c>
      <c r="AG1689" s="430" t="str">
        <f>IF(AI1689=1,SUM(AI$13:AI1689),"")</f>
        <v/>
      </c>
      <c r="AH1689" s="431" t="str">
        <f t="shared" si="57"/>
        <v/>
      </c>
      <c r="AI1689" s="430" t="str">
        <f t="shared" si="58"/>
        <v/>
      </c>
    </row>
    <row r="1690" spans="3:35" ht="20" customHeight="1">
      <c r="C1690" s="83">
        <v>1678</v>
      </c>
      <c r="D1690" s="541"/>
      <c r="E1690" s="541"/>
      <c r="F1690" s="541"/>
      <c r="G1690" s="542"/>
      <c r="H1690" s="541"/>
      <c r="I1690" s="541"/>
      <c r="K1690" s="287">
        <v>1</v>
      </c>
      <c r="AG1690" s="430" t="str">
        <f>IF(AI1690=1,SUM(AI$13:AI1690),"")</f>
        <v/>
      </c>
      <c r="AH1690" s="431" t="str">
        <f t="shared" si="57"/>
        <v/>
      </c>
      <c r="AI1690" s="430" t="str">
        <f t="shared" si="58"/>
        <v/>
      </c>
    </row>
    <row r="1691" spans="3:35" ht="20" customHeight="1">
      <c r="C1691" s="83">
        <v>1679</v>
      </c>
      <c r="D1691" s="541"/>
      <c r="E1691" s="541"/>
      <c r="F1691" s="541"/>
      <c r="G1691" s="542"/>
      <c r="H1691" s="541"/>
      <c r="I1691" s="541"/>
      <c r="K1691" s="287">
        <v>1</v>
      </c>
      <c r="AG1691" s="430" t="str">
        <f>IF(AI1691=1,SUM(AI$13:AI1691),"")</f>
        <v/>
      </c>
      <c r="AH1691" s="431" t="str">
        <f t="shared" si="57"/>
        <v/>
      </c>
      <c r="AI1691" s="430" t="str">
        <f t="shared" si="58"/>
        <v/>
      </c>
    </row>
    <row r="1692" spans="3:35" ht="20" customHeight="1">
      <c r="C1692" s="83">
        <v>1680</v>
      </c>
      <c r="D1692" s="541"/>
      <c r="E1692" s="541"/>
      <c r="F1692" s="541"/>
      <c r="G1692" s="542"/>
      <c r="H1692" s="541"/>
      <c r="I1692" s="541"/>
      <c r="K1692" s="287">
        <v>1</v>
      </c>
      <c r="AG1692" s="430" t="str">
        <f>IF(AI1692=1,SUM(AI$13:AI1692),"")</f>
        <v/>
      </c>
      <c r="AH1692" s="431" t="str">
        <f t="shared" si="57"/>
        <v/>
      </c>
      <c r="AI1692" s="430" t="str">
        <f t="shared" si="58"/>
        <v/>
      </c>
    </row>
    <row r="1693" spans="3:35" ht="20" customHeight="1">
      <c r="C1693" s="83">
        <v>1681</v>
      </c>
      <c r="D1693" s="541"/>
      <c r="E1693" s="541"/>
      <c r="F1693" s="541"/>
      <c r="G1693" s="542"/>
      <c r="H1693" s="541"/>
      <c r="I1693" s="541"/>
      <c r="K1693" s="287">
        <v>1</v>
      </c>
      <c r="AG1693" s="430" t="str">
        <f>IF(AI1693=1,SUM(AI$13:AI1693),"")</f>
        <v/>
      </c>
      <c r="AH1693" s="431" t="str">
        <f t="shared" si="57"/>
        <v/>
      </c>
      <c r="AI1693" s="430" t="str">
        <f t="shared" si="58"/>
        <v/>
      </c>
    </row>
    <row r="1694" spans="3:35" ht="20" customHeight="1">
      <c r="C1694" s="83">
        <v>1682</v>
      </c>
      <c r="D1694" s="541"/>
      <c r="E1694" s="541"/>
      <c r="F1694" s="541"/>
      <c r="G1694" s="542"/>
      <c r="H1694" s="541"/>
      <c r="I1694" s="541"/>
      <c r="K1694" s="287">
        <v>1</v>
      </c>
      <c r="AG1694" s="430" t="str">
        <f>IF(AI1694=1,SUM(AI$13:AI1694),"")</f>
        <v/>
      </c>
      <c r="AH1694" s="431" t="str">
        <f t="shared" si="57"/>
        <v/>
      </c>
      <c r="AI1694" s="430" t="str">
        <f t="shared" si="58"/>
        <v/>
      </c>
    </row>
    <row r="1695" spans="3:35" ht="20" customHeight="1">
      <c r="C1695" s="83">
        <v>1683</v>
      </c>
      <c r="D1695" s="541"/>
      <c r="E1695" s="541"/>
      <c r="F1695" s="541"/>
      <c r="G1695" s="542"/>
      <c r="H1695" s="541"/>
      <c r="I1695" s="541"/>
      <c r="K1695" s="287">
        <v>1</v>
      </c>
      <c r="AG1695" s="430" t="str">
        <f>IF(AI1695=1,SUM(AI$13:AI1695),"")</f>
        <v/>
      </c>
      <c r="AH1695" s="431" t="str">
        <f t="shared" si="57"/>
        <v/>
      </c>
      <c r="AI1695" s="430" t="str">
        <f t="shared" si="58"/>
        <v/>
      </c>
    </row>
    <row r="1696" spans="3:35" ht="20" customHeight="1">
      <c r="C1696" s="83">
        <v>1684</v>
      </c>
      <c r="D1696" s="541"/>
      <c r="E1696" s="541"/>
      <c r="F1696" s="541"/>
      <c r="G1696" s="542"/>
      <c r="H1696" s="541"/>
      <c r="I1696" s="541"/>
      <c r="K1696" s="287">
        <v>1</v>
      </c>
      <c r="AG1696" s="430" t="str">
        <f>IF(AI1696=1,SUM(AI$13:AI1696),"")</f>
        <v/>
      </c>
      <c r="AH1696" s="431" t="str">
        <f t="shared" si="57"/>
        <v/>
      </c>
      <c r="AI1696" s="430" t="str">
        <f t="shared" si="58"/>
        <v/>
      </c>
    </row>
    <row r="1697" spans="3:35" ht="20" customHeight="1">
      <c r="C1697" s="83">
        <v>1685</v>
      </c>
      <c r="D1697" s="541"/>
      <c r="E1697" s="541"/>
      <c r="F1697" s="541"/>
      <c r="G1697" s="542"/>
      <c r="H1697" s="541"/>
      <c r="I1697" s="541"/>
      <c r="K1697" s="287">
        <v>1</v>
      </c>
      <c r="AG1697" s="430" t="str">
        <f>IF(AI1697=1,SUM(AI$13:AI1697),"")</f>
        <v/>
      </c>
      <c r="AH1697" s="431" t="str">
        <f t="shared" si="57"/>
        <v/>
      </c>
      <c r="AI1697" s="430" t="str">
        <f t="shared" si="58"/>
        <v/>
      </c>
    </row>
    <row r="1698" spans="3:35" ht="20" customHeight="1">
      <c r="C1698" s="83">
        <v>1686</v>
      </c>
      <c r="D1698" s="541"/>
      <c r="E1698" s="541"/>
      <c r="F1698" s="541"/>
      <c r="G1698" s="542"/>
      <c r="H1698" s="541"/>
      <c r="I1698" s="541"/>
      <c r="K1698" s="287">
        <v>1</v>
      </c>
      <c r="AG1698" s="430" t="str">
        <f>IF(AI1698=1,SUM(AI$13:AI1698),"")</f>
        <v/>
      </c>
      <c r="AH1698" s="431" t="str">
        <f t="shared" si="57"/>
        <v/>
      </c>
      <c r="AI1698" s="430" t="str">
        <f t="shared" si="58"/>
        <v/>
      </c>
    </row>
    <row r="1699" spans="3:35" ht="20" customHeight="1">
      <c r="C1699" s="83">
        <v>1687</v>
      </c>
      <c r="D1699" s="541"/>
      <c r="E1699" s="541"/>
      <c r="F1699" s="541"/>
      <c r="G1699" s="542"/>
      <c r="H1699" s="541"/>
      <c r="I1699" s="541"/>
      <c r="K1699" s="287">
        <v>1</v>
      </c>
      <c r="AG1699" s="430" t="str">
        <f>IF(AI1699=1,SUM(AI$13:AI1699),"")</f>
        <v/>
      </c>
      <c r="AH1699" s="431" t="str">
        <f t="shared" si="57"/>
        <v/>
      </c>
      <c r="AI1699" s="430" t="str">
        <f t="shared" si="58"/>
        <v/>
      </c>
    </row>
    <row r="1700" spans="3:35" ht="20" customHeight="1">
      <c r="C1700" s="83">
        <v>1688</v>
      </c>
      <c r="D1700" s="541"/>
      <c r="E1700" s="541"/>
      <c r="F1700" s="541"/>
      <c r="G1700" s="542"/>
      <c r="H1700" s="541"/>
      <c r="I1700" s="541"/>
      <c r="K1700" s="287">
        <v>1</v>
      </c>
      <c r="AG1700" s="430" t="str">
        <f>IF(AI1700=1,SUM(AI$13:AI1700),"")</f>
        <v/>
      </c>
      <c r="AH1700" s="431" t="str">
        <f t="shared" si="57"/>
        <v/>
      </c>
      <c r="AI1700" s="430" t="str">
        <f t="shared" si="58"/>
        <v/>
      </c>
    </row>
    <row r="1701" spans="3:35" ht="20" customHeight="1">
      <c r="C1701" s="83">
        <v>1689</v>
      </c>
      <c r="D1701" s="541"/>
      <c r="E1701" s="541"/>
      <c r="F1701" s="541"/>
      <c r="G1701" s="542"/>
      <c r="H1701" s="541"/>
      <c r="I1701" s="541"/>
      <c r="K1701" s="287">
        <v>1</v>
      </c>
      <c r="AG1701" s="430" t="str">
        <f>IF(AI1701=1,SUM(AI$13:AI1701),"")</f>
        <v/>
      </c>
      <c r="AH1701" s="431" t="str">
        <f t="shared" si="57"/>
        <v/>
      </c>
      <c r="AI1701" s="430" t="str">
        <f t="shared" si="58"/>
        <v/>
      </c>
    </row>
    <row r="1702" spans="3:35" ht="20" customHeight="1">
      <c r="C1702" s="83">
        <v>1690</v>
      </c>
      <c r="D1702" s="541"/>
      <c r="E1702" s="541"/>
      <c r="F1702" s="541"/>
      <c r="G1702" s="542"/>
      <c r="H1702" s="541"/>
      <c r="I1702" s="541"/>
      <c r="K1702" s="287">
        <v>1</v>
      </c>
      <c r="AG1702" s="430" t="str">
        <f>IF(AI1702=1,SUM(AI$13:AI1702),"")</f>
        <v/>
      </c>
      <c r="AH1702" s="431" t="str">
        <f t="shared" si="57"/>
        <v/>
      </c>
      <c r="AI1702" s="430" t="str">
        <f t="shared" si="58"/>
        <v/>
      </c>
    </row>
    <row r="1703" spans="3:35" ht="20" customHeight="1">
      <c r="C1703" s="83">
        <v>1691</v>
      </c>
      <c r="D1703" s="541"/>
      <c r="E1703" s="541"/>
      <c r="F1703" s="541"/>
      <c r="G1703" s="542"/>
      <c r="H1703" s="541"/>
      <c r="I1703" s="541"/>
      <c r="K1703" s="287">
        <v>1</v>
      </c>
      <c r="AG1703" s="430" t="str">
        <f>IF(AI1703=1,SUM(AI$13:AI1703),"")</f>
        <v/>
      </c>
      <c r="AH1703" s="431" t="str">
        <f t="shared" si="57"/>
        <v/>
      </c>
      <c r="AI1703" s="430" t="str">
        <f t="shared" si="58"/>
        <v/>
      </c>
    </row>
    <row r="1704" spans="3:35" ht="20" customHeight="1">
      <c r="C1704" s="83">
        <v>1692</v>
      </c>
      <c r="D1704" s="541"/>
      <c r="E1704" s="541"/>
      <c r="F1704" s="541"/>
      <c r="G1704" s="542"/>
      <c r="H1704" s="541"/>
      <c r="I1704" s="541"/>
      <c r="K1704" s="287">
        <v>1</v>
      </c>
      <c r="AG1704" s="430" t="str">
        <f>IF(AI1704=1,SUM(AI$13:AI1704),"")</f>
        <v/>
      </c>
      <c r="AH1704" s="431" t="str">
        <f t="shared" si="57"/>
        <v/>
      </c>
      <c r="AI1704" s="430" t="str">
        <f t="shared" si="58"/>
        <v/>
      </c>
    </row>
    <row r="1705" spans="3:35" ht="20" customHeight="1">
      <c r="C1705" s="83">
        <v>1693</v>
      </c>
      <c r="D1705" s="541"/>
      <c r="E1705" s="541"/>
      <c r="F1705" s="541"/>
      <c r="G1705" s="542"/>
      <c r="H1705" s="541"/>
      <c r="I1705" s="541"/>
      <c r="K1705" s="287">
        <v>1</v>
      </c>
      <c r="AG1705" s="430" t="str">
        <f>IF(AI1705=1,SUM(AI$13:AI1705),"")</f>
        <v/>
      </c>
      <c r="AH1705" s="431" t="str">
        <f t="shared" si="57"/>
        <v/>
      </c>
      <c r="AI1705" s="430" t="str">
        <f t="shared" si="58"/>
        <v/>
      </c>
    </row>
    <row r="1706" spans="3:35" ht="20" customHeight="1">
      <c r="C1706" s="83">
        <v>1694</v>
      </c>
      <c r="D1706" s="541"/>
      <c r="E1706" s="541"/>
      <c r="F1706" s="541"/>
      <c r="G1706" s="542"/>
      <c r="H1706" s="541"/>
      <c r="I1706" s="541"/>
      <c r="K1706" s="287">
        <v>1</v>
      </c>
      <c r="AG1706" s="430" t="str">
        <f>IF(AI1706=1,SUM(AI$13:AI1706),"")</f>
        <v/>
      </c>
      <c r="AH1706" s="431" t="str">
        <f t="shared" si="57"/>
        <v/>
      </c>
      <c r="AI1706" s="430" t="str">
        <f t="shared" si="58"/>
        <v/>
      </c>
    </row>
    <row r="1707" spans="3:35" ht="20" customHeight="1">
      <c r="C1707" s="83">
        <v>1695</v>
      </c>
      <c r="D1707" s="541"/>
      <c r="E1707" s="541"/>
      <c r="F1707" s="541"/>
      <c r="G1707" s="542"/>
      <c r="H1707" s="541"/>
      <c r="I1707" s="541"/>
      <c r="K1707" s="287">
        <v>1</v>
      </c>
      <c r="AG1707" s="430" t="str">
        <f>IF(AI1707=1,SUM(AI$13:AI1707),"")</f>
        <v/>
      </c>
      <c r="AH1707" s="431" t="str">
        <f t="shared" si="57"/>
        <v/>
      </c>
      <c r="AI1707" s="430" t="str">
        <f t="shared" si="58"/>
        <v/>
      </c>
    </row>
    <row r="1708" spans="3:35" ht="20" customHeight="1">
      <c r="C1708" s="83">
        <v>1696</v>
      </c>
      <c r="D1708" s="541"/>
      <c r="E1708" s="541"/>
      <c r="F1708" s="541"/>
      <c r="G1708" s="542"/>
      <c r="H1708" s="541"/>
      <c r="I1708" s="541"/>
      <c r="K1708" s="287">
        <v>1</v>
      </c>
      <c r="AG1708" s="430" t="str">
        <f>IF(AI1708=1,SUM(AI$13:AI1708),"")</f>
        <v/>
      </c>
      <c r="AH1708" s="431" t="str">
        <f t="shared" si="57"/>
        <v/>
      </c>
      <c r="AI1708" s="430" t="str">
        <f t="shared" si="58"/>
        <v/>
      </c>
    </row>
    <row r="1709" spans="3:35" ht="20" customHeight="1">
      <c r="C1709" s="83">
        <v>1697</v>
      </c>
      <c r="D1709" s="541"/>
      <c r="E1709" s="541"/>
      <c r="F1709" s="541"/>
      <c r="G1709" s="542"/>
      <c r="H1709" s="541"/>
      <c r="I1709" s="541"/>
      <c r="K1709" s="287">
        <v>1</v>
      </c>
      <c r="AG1709" s="430" t="str">
        <f>IF(AI1709=1,SUM(AI$13:AI1709),"")</f>
        <v/>
      </c>
      <c r="AH1709" s="431" t="str">
        <f t="shared" si="57"/>
        <v/>
      </c>
      <c r="AI1709" s="430" t="str">
        <f t="shared" si="58"/>
        <v/>
      </c>
    </row>
    <row r="1710" spans="3:35" ht="20" customHeight="1">
      <c r="C1710" s="83">
        <v>1698</v>
      </c>
      <c r="D1710" s="541"/>
      <c r="E1710" s="541"/>
      <c r="F1710" s="541"/>
      <c r="G1710" s="542"/>
      <c r="H1710" s="541"/>
      <c r="I1710" s="541"/>
      <c r="K1710" s="287">
        <v>1</v>
      </c>
      <c r="AG1710" s="430" t="str">
        <f>IF(AI1710=1,SUM(AI$13:AI1710),"")</f>
        <v/>
      </c>
      <c r="AH1710" s="431" t="str">
        <f t="shared" si="57"/>
        <v/>
      </c>
      <c r="AI1710" s="430" t="str">
        <f t="shared" si="58"/>
        <v/>
      </c>
    </row>
    <row r="1711" spans="3:35" ht="20" customHeight="1">
      <c r="C1711" s="83">
        <v>1699</v>
      </c>
      <c r="D1711" s="541"/>
      <c r="E1711" s="541"/>
      <c r="F1711" s="541"/>
      <c r="G1711" s="542"/>
      <c r="H1711" s="541"/>
      <c r="I1711" s="541"/>
      <c r="K1711" s="287">
        <v>1</v>
      </c>
      <c r="AG1711" s="430" t="str">
        <f>IF(AI1711=1,SUM(AI$13:AI1711),"")</f>
        <v/>
      </c>
      <c r="AH1711" s="431" t="str">
        <f t="shared" si="57"/>
        <v/>
      </c>
      <c r="AI1711" s="430" t="str">
        <f t="shared" si="58"/>
        <v/>
      </c>
    </row>
    <row r="1712" spans="3:35" ht="20" customHeight="1">
      <c r="C1712" s="83">
        <v>1700</v>
      </c>
      <c r="D1712" s="541"/>
      <c r="E1712" s="541"/>
      <c r="F1712" s="541"/>
      <c r="G1712" s="542"/>
      <c r="H1712" s="541"/>
      <c r="I1712" s="541"/>
      <c r="K1712" s="287">
        <v>1</v>
      </c>
      <c r="AG1712" s="430" t="str">
        <f>IF(AI1712=1,SUM(AI$13:AI1712),"")</f>
        <v/>
      </c>
      <c r="AH1712" s="431" t="str">
        <f t="shared" si="57"/>
        <v/>
      </c>
      <c r="AI1712" s="430" t="str">
        <f t="shared" si="58"/>
        <v/>
      </c>
    </row>
    <row r="1713" spans="3:35" ht="20" customHeight="1">
      <c r="C1713" s="83">
        <v>1701</v>
      </c>
      <c r="D1713" s="541"/>
      <c r="E1713" s="541"/>
      <c r="F1713" s="541"/>
      <c r="G1713" s="542"/>
      <c r="H1713" s="541"/>
      <c r="I1713" s="541"/>
      <c r="K1713" s="287">
        <v>1</v>
      </c>
      <c r="AG1713" s="430" t="str">
        <f>IF(AI1713=1,SUM(AI$13:AI1713),"")</f>
        <v/>
      </c>
      <c r="AH1713" s="431" t="str">
        <f t="shared" si="57"/>
        <v/>
      </c>
      <c r="AI1713" s="430" t="str">
        <f t="shared" si="58"/>
        <v/>
      </c>
    </row>
    <row r="1714" spans="3:35" ht="20" customHeight="1">
      <c r="C1714" s="83">
        <v>1702</v>
      </c>
      <c r="D1714" s="541"/>
      <c r="E1714" s="541"/>
      <c r="F1714" s="541"/>
      <c r="G1714" s="542"/>
      <c r="H1714" s="541"/>
      <c r="I1714" s="541"/>
      <c r="K1714" s="287">
        <v>1</v>
      </c>
      <c r="AG1714" s="430" t="str">
        <f>IF(AI1714=1,SUM(AI$13:AI1714),"")</f>
        <v/>
      </c>
      <c r="AH1714" s="431" t="str">
        <f t="shared" si="57"/>
        <v/>
      </c>
      <c r="AI1714" s="430" t="str">
        <f t="shared" si="58"/>
        <v/>
      </c>
    </row>
    <row r="1715" spans="3:35" ht="20" customHeight="1">
      <c r="C1715" s="83">
        <v>1703</v>
      </c>
      <c r="D1715" s="541"/>
      <c r="E1715" s="541"/>
      <c r="F1715" s="541"/>
      <c r="G1715" s="542"/>
      <c r="H1715" s="541"/>
      <c r="I1715" s="541"/>
      <c r="K1715" s="287">
        <v>1</v>
      </c>
      <c r="AG1715" s="430" t="str">
        <f>IF(AI1715=1,SUM(AI$13:AI1715),"")</f>
        <v/>
      </c>
      <c r="AH1715" s="431" t="str">
        <f t="shared" si="57"/>
        <v/>
      </c>
      <c r="AI1715" s="430" t="str">
        <f t="shared" si="58"/>
        <v/>
      </c>
    </row>
    <row r="1716" spans="3:35" ht="20" customHeight="1">
      <c r="C1716" s="83">
        <v>1704</v>
      </c>
      <c r="D1716" s="541"/>
      <c r="E1716" s="541"/>
      <c r="F1716" s="541"/>
      <c r="G1716" s="542"/>
      <c r="H1716" s="541"/>
      <c r="I1716" s="541"/>
      <c r="K1716" s="287">
        <v>1</v>
      </c>
      <c r="AG1716" s="430" t="str">
        <f>IF(AI1716=1,SUM(AI$13:AI1716),"")</f>
        <v/>
      </c>
      <c r="AH1716" s="431" t="str">
        <f t="shared" si="57"/>
        <v/>
      </c>
      <c r="AI1716" s="430" t="str">
        <f t="shared" si="58"/>
        <v/>
      </c>
    </row>
    <row r="1717" spans="3:35" ht="20" customHeight="1">
      <c r="C1717" s="83">
        <v>1705</v>
      </c>
      <c r="D1717" s="541"/>
      <c r="E1717" s="541"/>
      <c r="F1717" s="541"/>
      <c r="G1717" s="542"/>
      <c r="H1717" s="541"/>
      <c r="I1717" s="541"/>
      <c r="K1717" s="287">
        <v>1</v>
      </c>
      <c r="AG1717" s="430" t="str">
        <f>IF(AI1717=1,SUM(AI$13:AI1717),"")</f>
        <v/>
      </c>
      <c r="AH1717" s="431" t="str">
        <f t="shared" si="57"/>
        <v/>
      </c>
      <c r="AI1717" s="430" t="str">
        <f t="shared" si="58"/>
        <v/>
      </c>
    </row>
    <row r="1718" spans="3:35" ht="20" customHeight="1">
      <c r="C1718" s="83">
        <v>1706</v>
      </c>
      <c r="D1718" s="541"/>
      <c r="E1718" s="541"/>
      <c r="F1718" s="541"/>
      <c r="G1718" s="542"/>
      <c r="H1718" s="541"/>
      <c r="I1718" s="541"/>
      <c r="K1718" s="287">
        <v>1</v>
      </c>
      <c r="AG1718" s="430" t="str">
        <f>IF(AI1718=1,SUM(AI$13:AI1718),"")</f>
        <v/>
      </c>
      <c r="AH1718" s="431" t="str">
        <f t="shared" si="57"/>
        <v/>
      </c>
      <c r="AI1718" s="430" t="str">
        <f t="shared" si="58"/>
        <v/>
      </c>
    </row>
    <row r="1719" spans="3:35" ht="20" customHeight="1">
      <c r="C1719" s="83">
        <v>1707</v>
      </c>
      <c r="D1719" s="541"/>
      <c r="E1719" s="541"/>
      <c r="F1719" s="541"/>
      <c r="G1719" s="542"/>
      <c r="H1719" s="541"/>
      <c r="I1719" s="541"/>
      <c r="K1719" s="287">
        <v>1</v>
      </c>
      <c r="AG1719" s="430" t="str">
        <f>IF(AI1719=1,SUM(AI$13:AI1719),"")</f>
        <v/>
      </c>
      <c r="AH1719" s="431" t="str">
        <f t="shared" si="57"/>
        <v/>
      </c>
      <c r="AI1719" s="430" t="str">
        <f t="shared" si="58"/>
        <v/>
      </c>
    </row>
    <row r="1720" spans="3:35" ht="20" customHeight="1">
      <c r="C1720" s="83">
        <v>1708</v>
      </c>
      <c r="D1720" s="541"/>
      <c r="E1720" s="541"/>
      <c r="F1720" s="541"/>
      <c r="G1720" s="542"/>
      <c r="H1720" s="541"/>
      <c r="I1720" s="541"/>
      <c r="K1720" s="287">
        <v>1</v>
      </c>
      <c r="AG1720" s="430" t="str">
        <f>IF(AI1720=1,SUM(AI$13:AI1720),"")</f>
        <v/>
      </c>
      <c r="AH1720" s="431" t="str">
        <f t="shared" si="57"/>
        <v/>
      </c>
      <c r="AI1720" s="430" t="str">
        <f t="shared" si="58"/>
        <v/>
      </c>
    </row>
    <row r="1721" spans="3:35" ht="20" customHeight="1">
      <c r="C1721" s="83">
        <v>1709</v>
      </c>
      <c r="D1721" s="541"/>
      <c r="E1721" s="541"/>
      <c r="F1721" s="541"/>
      <c r="G1721" s="542"/>
      <c r="H1721" s="541"/>
      <c r="I1721" s="541"/>
      <c r="K1721" s="287">
        <v>1</v>
      </c>
      <c r="AG1721" s="430" t="str">
        <f>IF(AI1721=1,SUM(AI$13:AI1721),"")</f>
        <v/>
      </c>
      <c r="AH1721" s="431" t="str">
        <f t="shared" si="57"/>
        <v/>
      </c>
      <c r="AI1721" s="430" t="str">
        <f t="shared" si="58"/>
        <v/>
      </c>
    </row>
    <row r="1722" spans="3:35" ht="20" customHeight="1">
      <c r="C1722" s="83">
        <v>1710</v>
      </c>
      <c r="D1722" s="541"/>
      <c r="E1722" s="541"/>
      <c r="F1722" s="541"/>
      <c r="G1722" s="542"/>
      <c r="H1722" s="541"/>
      <c r="I1722" s="541"/>
      <c r="K1722" s="287">
        <v>1</v>
      </c>
      <c r="AG1722" s="430" t="str">
        <f>IF(AI1722=1,SUM(AI$13:AI1722),"")</f>
        <v/>
      </c>
      <c r="AH1722" s="431" t="str">
        <f t="shared" si="57"/>
        <v/>
      </c>
      <c r="AI1722" s="430" t="str">
        <f t="shared" si="58"/>
        <v/>
      </c>
    </row>
    <row r="1723" spans="3:35" ht="20" customHeight="1">
      <c r="C1723" s="83">
        <v>1711</v>
      </c>
      <c r="D1723" s="541"/>
      <c r="E1723" s="541"/>
      <c r="F1723" s="541"/>
      <c r="G1723" s="542"/>
      <c r="H1723" s="541"/>
      <c r="I1723" s="541"/>
      <c r="K1723" s="287">
        <v>1</v>
      </c>
      <c r="AG1723" s="430" t="str">
        <f>IF(AI1723=1,SUM(AI$13:AI1723),"")</f>
        <v/>
      </c>
      <c r="AH1723" s="431" t="str">
        <f t="shared" si="57"/>
        <v/>
      </c>
      <c r="AI1723" s="430" t="str">
        <f t="shared" si="58"/>
        <v/>
      </c>
    </row>
    <row r="1724" spans="3:35" ht="20" customHeight="1">
      <c r="C1724" s="83">
        <v>1712</v>
      </c>
      <c r="D1724" s="541"/>
      <c r="E1724" s="541"/>
      <c r="F1724" s="541"/>
      <c r="G1724" s="542"/>
      <c r="H1724" s="541"/>
      <c r="I1724" s="541"/>
      <c r="K1724" s="287">
        <v>1</v>
      </c>
      <c r="AG1724" s="430" t="str">
        <f>IF(AI1724=1,SUM(AI$13:AI1724),"")</f>
        <v/>
      </c>
      <c r="AH1724" s="431" t="str">
        <f t="shared" si="57"/>
        <v/>
      </c>
      <c r="AI1724" s="430" t="str">
        <f t="shared" si="58"/>
        <v/>
      </c>
    </row>
    <row r="1725" spans="3:35" ht="20" customHeight="1">
      <c r="C1725" s="83">
        <v>1713</v>
      </c>
      <c r="D1725" s="541"/>
      <c r="E1725" s="541"/>
      <c r="F1725" s="541"/>
      <c r="G1725" s="542"/>
      <c r="H1725" s="541"/>
      <c r="I1725" s="541"/>
      <c r="K1725" s="287">
        <v>1</v>
      </c>
      <c r="AG1725" s="430" t="str">
        <f>IF(AI1725=1,SUM(AI$13:AI1725),"")</f>
        <v/>
      </c>
      <c r="AH1725" s="431" t="str">
        <f t="shared" si="57"/>
        <v/>
      </c>
      <c r="AI1725" s="430" t="str">
        <f t="shared" si="58"/>
        <v/>
      </c>
    </row>
    <row r="1726" spans="3:35" ht="20" customHeight="1">
      <c r="C1726" s="83">
        <v>1714</v>
      </c>
      <c r="D1726" s="541"/>
      <c r="E1726" s="541"/>
      <c r="F1726" s="541"/>
      <c r="G1726" s="542"/>
      <c r="H1726" s="541"/>
      <c r="I1726" s="541"/>
      <c r="K1726" s="287">
        <v>1</v>
      </c>
      <c r="AG1726" s="430" t="str">
        <f>IF(AI1726=1,SUM(AI$13:AI1726),"")</f>
        <v/>
      </c>
      <c r="AH1726" s="431" t="str">
        <f t="shared" si="57"/>
        <v/>
      </c>
      <c r="AI1726" s="430" t="str">
        <f t="shared" si="58"/>
        <v/>
      </c>
    </row>
    <row r="1727" spans="3:35" ht="20" customHeight="1">
      <c r="C1727" s="83">
        <v>1715</v>
      </c>
      <c r="D1727" s="541"/>
      <c r="E1727" s="541"/>
      <c r="F1727" s="541"/>
      <c r="G1727" s="542"/>
      <c r="H1727" s="541"/>
      <c r="I1727" s="541"/>
      <c r="K1727" s="287">
        <v>1</v>
      </c>
      <c r="AG1727" s="430" t="str">
        <f>IF(AI1727=1,SUM(AI$13:AI1727),"")</f>
        <v/>
      </c>
      <c r="AH1727" s="431" t="str">
        <f t="shared" si="57"/>
        <v/>
      </c>
      <c r="AI1727" s="430" t="str">
        <f t="shared" si="58"/>
        <v/>
      </c>
    </row>
    <row r="1728" spans="3:35" ht="20" customHeight="1">
      <c r="C1728" s="83">
        <v>1716</v>
      </c>
      <c r="D1728" s="541"/>
      <c r="E1728" s="541"/>
      <c r="F1728" s="541"/>
      <c r="G1728" s="542"/>
      <c r="H1728" s="541"/>
      <c r="I1728" s="541"/>
      <c r="K1728" s="287">
        <v>1</v>
      </c>
      <c r="AG1728" s="430" t="str">
        <f>IF(AI1728=1,SUM(AI$13:AI1728),"")</f>
        <v/>
      </c>
      <c r="AH1728" s="431" t="str">
        <f t="shared" si="57"/>
        <v/>
      </c>
      <c r="AI1728" s="430" t="str">
        <f t="shared" si="58"/>
        <v/>
      </c>
    </row>
    <row r="1729" spans="3:35" ht="20" customHeight="1">
      <c r="C1729" s="83">
        <v>1717</v>
      </c>
      <c r="D1729" s="541"/>
      <c r="E1729" s="541"/>
      <c r="F1729" s="541"/>
      <c r="G1729" s="542"/>
      <c r="H1729" s="541"/>
      <c r="I1729" s="541"/>
      <c r="K1729" s="287">
        <v>1</v>
      </c>
      <c r="AG1729" s="430" t="str">
        <f>IF(AI1729=1,SUM(AI$13:AI1729),"")</f>
        <v/>
      </c>
      <c r="AH1729" s="431" t="str">
        <f t="shared" si="57"/>
        <v/>
      </c>
      <c r="AI1729" s="430" t="str">
        <f t="shared" si="58"/>
        <v/>
      </c>
    </row>
    <row r="1730" spans="3:35" ht="20" customHeight="1">
      <c r="C1730" s="83">
        <v>1718</v>
      </c>
      <c r="D1730" s="541"/>
      <c r="E1730" s="541"/>
      <c r="F1730" s="541"/>
      <c r="G1730" s="542"/>
      <c r="H1730" s="541"/>
      <c r="I1730" s="541"/>
      <c r="K1730" s="287">
        <v>1</v>
      </c>
      <c r="AG1730" s="430" t="str">
        <f>IF(AI1730=1,SUM(AI$13:AI1730),"")</f>
        <v/>
      </c>
      <c r="AH1730" s="431" t="str">
        <f t="shared" si="57"/>
        <v/>
      </c>
      <c r="AI1730" s="430" t="str">
        <f t="shared" si="58"/>
        <v/>
      </c>
    </row>
    <row r="1731" spans="3:35" ht="20" customHeight="1">
      <c r="C1731" s="83">
        <v>1719</v>
      </c>
      <c r="D1731" s="541"/>
      <c r="E1731" s="541"/>
      <c r="F1731" s="541"/>
      <c r="G1731" s="542"/>
      <c r="H1731" s="541"/>
      <c r="I1731" s="541"/>
      <c r="K1731" s="287">
        <v>1</v>
      </c>
      <c r="AG1731" s="430" t="str">
        <f>IF(AI1731=1,SUM(AI$13:AI1731),"")</f>
        <v/>
      </c>
      <c r="AH1731" s="431" t="str">
        <f t="shared" si="57"/>
        <v/>
      </c>
      <c r="AI1731" s="430" t="str">
        <f t="shared" si="58"/>
        <v/>
      </c>
    </row>
    <row r="1732" spans="3:35" ht="20" customHeight="1">
      <c r="C1732" s="83">
        <v>1720</v>
      </c>
      <c r="D1732" s="541"/>
      <c r="E1732" s="541"/>
      <c r="F1732" s="541"/>
      <c r="G1732" s="542"/>
      <c r="H1732" s="541"/>
      <c r="I1732" s="541"/>
      <c r="K1732" s="287">
        <v>1</v>
      </c>
      <c r="AG1732" s="430" t="str">
        <f>IF(AI1732=1,SUM(AI$13:AI1732),"")</f>
        <v/>
      </c>
      <c r="AH1732" s="431" t="str">
        <f t="shared" si="57"/>
        <v/>
      </c>
      <c r="AI1732" s="430" t="str">
        <f t="shared" si="58"/>
        <v/>
      </c>
    </row>
    <row r="1733" spans="3:35" ht="20" customHeight="1">
      <c r="C1733" s="83">
        <v>1721</v>
      </c>
      <c r="D1733" s="541"/>
      <c r="E1733" s="541"/>
      <c r="F1733" s="541"/>
      <c r="G1733" s="542"/>
      <c r="H1733" s="541"/>
      <c r="I1733" s="541"/>
      <c r="K1733" s="287">
        <v>1</v>
      </c>
      <c r="AG1733" s="430" t="str">
        <f>IF(AI1733=1,SUM(AI$13:AI1733),"")</f>
        <v/>
      </c>
      <c r="AH1733" s="431" t="str">
        <f t="shared" si="57"/>
        <v/>
      </c>
      <c r="AI1733" s="430" t="str">
        <f t="shared" si="58"/>
        <v/>
      </c>
    </row>
    <row r="1734" spans="3:35" ht="20" customHeight="1">
      <c r="C1734" s="83">
        <v>1722</v>
      </c>
      <c r="D1734" s="541"/>
      <c r="E1734" s="541"/>
      <c r="F1734" s="541"/>
      <c r="G1734" s="542"/>
      <c r="H1734" s="541"/>
      <c r="I1734" s="541"/>
      <c r="K1734" s="287">
        <v>1</v>
      </c>
      <c r="AG1734" s="430" t="str">
        <f>IF(AI1734=1,SUM(AI$13:AI1734),"")</f>
        <v/>
      </c>
      <c r="AH1734" s="431" t="str">
        <f t="shared" si="57"/>
        <v/>
      </c>
      <c r="AI1734" s="430" t="str">
        <f t="shared" si="58"/>
        <v/>
      </c>
    </row>
    <row r="1735" spans="3:35" ht="20" customHeight="1">
      <c r="C1735" s="83">
        <v>1723</v>
      </c>
      <c r="D1735" s="541"/>
      <c r="E1735" s="541"/>
      <c r="F1735" s="541"/>
      <c r="G1735" s="542"/>
      <c r="H1735" s="541"/>
      <c r="I1735" s="541"/>
      <c r="K1735" s="287">
        <v>1</v>
      </c>
      <c r="AG1735" s="430" t="str">
        <f>IF(AI1735=1,SUM(AI$13:AI1735),"")</f>
        <v/>
      </c>
      <c r="AH1735" s="431" t="str">
        <f t="shared" si="57"/>
        <v/>
      </c>
      <c r="AI1735" s="430" t="str">
        <f t="shared" si="58"/>
        <v/>
      </c>
    </row>
    <row r="1736" spans="3:35" ht="20" customHeight="1">
      <c r="C1736" s="83">
        <v>1724</v>
      </c>
      <c r="D1736" s="541"/>
      <c r="E1736" s="541"/>
      <c r="F1736" s="541"/>
      <c r="G1736" s="542"/>
      <c r="H1736" s="541"/>
      <c r="I1736" s="541"/>
      <c r="K1736" s="287">
        <v>1</v>
      </c>
      <c r="AG1736" s="430" t="str">
        <f>IF(AI1736=1,SUM(AI$13:AI1736),"")</f>
        <v/>
      </c>
      <c r="AH1736" s="431" t="str">
        <f t="shared" si="57"/>
        <v/>
      </c>
      <c r="AI1736" s="430" t="str">
        <f t="shared" si="58"/>
        <v/>
      </c>
    </row>
    <row r="1737" spans="3:35" ht="20" customHeight="1">
      <c r="C1737" s="83">
        <v>1725</v>
      </c>
      <c r="D1737" s="541"/>
      <c r="E1737" s="541"/>
      <c r="F1737" s="541"/>
      <c r="G1737" s="542"/>
      <c r="H1737" s="541"/>
      <c r="I1737" s="541"/>
      <c r="K1737" s="287">
        <v>1</v>
      </c>
      <c r="AG1737" s="430" t="str">
        <f>IF(AI1737=1,SUM(AI$13:AI1737),"")</f>
        <v/>
      </c>
      <c r="AH1737" s="431" t="str">
        <f t="shared" si="57"/>
        <v/>
      </c>
      <c r="AI1737" s="430" t="str">
        <f t="shared" si="58"/>
        <v/>
      </c>
    </row>
    <row r="1738" spans="3:35" ht="20" customHeight="1">
      <c r="C1738" s="83">
        <v>1726</v>
      </c>
      <c r="D1738" s="541"/>
      <c r="E1738" s="541"/>
      <c r="F1738" s="541"/>
      <c r="G1738" s="542"/>
      <c r="H1738" s="541"/>
      <c r="I1738" s="541"/>
      <c r="K1738" s="287">
        <v>1</v>
      </c>
      <c r="AG1738" s="430" t="str">
        <f>IF(AI1738=1,SUM(AI$13:AI1738),"")</f>
        <v/>
      </c>
      <c r="AH1738" s="431" t="str">
        <f t="shared" si="57"/>
        <v/>
      </c>
      <c r="AI1738" s="430" t="str">
        <f t="shared" si="58"/>
        <v/>
      </c>
    </row>
    <row r="1739" spans="3:35" ht="20" customHeight="1">
      <c r="C1739" s="83">
        <v>1727</v>
      </c>
      <c r="D1739" s="541"/>
      <c r="E1739" s="541"/>
      <c r="F1739" s="541"/>
      <c r="G1739" s="542"/>
      <c r="H1739" s="541"/>
      <c r="I1739" s="541"/>
      <c r="K1739" s="287">
        <v>1</v>
      </c>
      <c r="AG1739" s="430" t="str">
        <f>IF(AI1739=1,SUM(AI$13:AI1739),"")</f>
        <v/>
      </c>
      <c r="AH1739" s="431" t="str">
        <f t="shared" si="57"/>
        <v/>
      </c>
      <c r="AI1739" s="430" t="str">
        <f t="shared" si="58"/>
        <v/>
      </c>
    </row>
    <row r="1740" spans="3:35" ht="20" customHeight="1">
      <c r="C1740" s="83">
        <v>1728</v>
      </c>
      <c r="D1740" s="541"/>
      <c r="E1740" s="541"/>
      <c r="F1740" s="541"/>
      <c r="G1740" s="542"/>
      <c r="H1740" s="541"/>
      <c r="I1740" s="541"/>
      <c r="K1740" s="287">
        <v>1</v>
      </c>
      <c r="AG1740" s="430" t="str">
        <f>IF(AI1740=1,SUM(AI$13:AI1740),"")</f>
        <v/>
      </c>
      <c r="AH1740" s="431" t="str">
        <f t="shared" si="57"/>
        <v/>
      </c>
      <c r="AI1740" s="430" t="str">
        <f t="shared" si="58"/>
        <v/>
      </c>
    </row>
    <row r="1741" spans="3:35" ht="20" customHeight="1">
      <c r="C1741" s="83">
        <v>1729</v>
      </c>
      <c r="D1741" s="541"/>
      <c r="E1741" s="541"/>
      <c r="F1741" s="541"/>
      <c r="G1741" s="542"/>
      <c r="H1741" s="541"/>
      <c r="I1741" s="541"/>
      <c r="K1741" s="287">
        <v>1</v>
      </c>
      <c r="AG1741" s="430" t="str">
        <f>IF(AI1741=1,SUM(AI$13:AI1741),"")</f>
        <v/>
      </c>
      <c r="AH1741" s="431" t="str">
        <f t="shared" si="57"/>
        <v/>
      </c>
      <c r="AI1741" s="430" t="str">
        <f t="shared" si="58"/>
        <v/>
      </c>
    </row>
    <row r="1742" spans="3:35" ht="20" customHeight="1">
      <c r="C1742" s="83">
        <v>1730</v>
      </c>
      <c r="D1742" s="541"/>
      <c r="E1742" s="541"/>
      <c r="F1742" s="541"/>
      <c r="G1742" s="542"/>
      <c r="H1742" s="541"/>
      <c r="I1742" s="541"/>
      <c r="K1742" s="287">
        <v>1</v>
      </c>
      <c r="AG1742" s="430" t="str">
        <f>IF(AI1742=1,SUM(AI$13:AI1742),"")</f>
        <v/>
      </c>
      <c r="AH1742" s="431" t="str">
        <f t="shared" ref="AH1742:AH1805" si="59">IF(I1742="","",I1742&amp;"; ")</f>
        <v/>
      </c>
      <c r="AI1742" s="430" t="str">
        <f t="shared" ref="AI1742:AI1805" si="60">IF(AH1742="","",1)</f>
        <v/>
      </c>
    </row>
    <row r="1743" spans="3:35" ht="20" customHeight="1">
      <c r="C1743" s="83">
        <v>1731</v>
      </c>
      <c r="D1743" s="541"/>
      <c r="E1743" s="541"/>
      <c r="F1743" s="541"/>
      <c r="G1743" s="542"/>
      <c r="H1743" s="541"/>
      <c r="I1743" s="541"/>
      <c r="K1743" s="287">
        <v>1</v>
      </c>
      <c r="AG1743" s="430" t="str">
        <f>IF(AI1743=1,SUM(AI$13:AI1743),"")</f>
        <v/>
      </c>
      <c r="AH1743" s="431" t="str">
        <f t="shared" si="59"/>
        <v/>
      </c>
      <c r="AI1743" s="430" t="str">
        <f t="shared" si="60"/>
        <v/>
      </c>
    </row>
    <row r="1744" spans="3:35" ht="20" customHeight="1">
      <c r="C1744" s="83">
        <v>1732</v>
      </c>
      <c r="D1744" s="541"/>
      <c r="E1744" s="541"/>
      <c r="F1744" s="541"/>
      <c r="G1744" s="542"/>
      <c r="H1744" s="541"/>
      <c r="I1744" s="541"/>
      <c r="K1744" s="287">
        <v>1</v>
      </c>
      <c r="AG1744" s="430" t="str">
        <f>IF(AI1744=1,SUM(AI$13:AI1744),"")</f>
        <v/>
      </c>
      <c r="AH1744" s="431" t="str">
        <f t="shared" si="59"/>
        <v/>
      </c>
      <c r="AI1744" s="430" t="str">
        <f t="shared" si="60"/>
        <v/>
      </c>
    </row>
    <row r="1745" spans="3:35" ht="20" customHeight="1">
      <c r="C1745" s="83">
        <v>1733</v>
      </c>
      <c r="D1745" s="541"/>
      <c r="E1745" s="541"/>
      <c r="F1745" s="541"/>
      <c r="G1745" s="542"/>
      <c r="H1745" s="541"/>
      <c r="I1745" s="541"/>
      <c r="K1745" s="287">
        <v>1</v>
      </c>
      <c r="AG1745" s="430" t="str">
        <f>IF(AI1745=1,SUM(AI$13:AI1745),"")</f>
        <v/>
      </c>
      <c r="AH1745" s="431" t="str">
        <f t="shared" si="59"/>
        <v/>
      </c>
      <c r="AI1745" s="430" t="str">
        <f t="shared" si="60"/>
        <v/>
      </c>
    </row>
    <row r="1746" spans="3:35" ht="20" customHeight="1">
      <c r="C1746" s="83">
        <v>1734</v>
      </c>
      <c r="D1746" s="541"/>
      <c r="E1746" s="541"/>
      <c r="F1746" s="541"/>
      <c r="G1746" s="542"/>
      <c r="H1746" s="541"/>
      <c r="I1746" s="541"/>
      <c r="K1746" s="287">
        <v>1</v>
      </c>
      <c r="AG1746" s="430" t="str">
        <f>IF(AI1746=1,SUM(AI$13:AI1746),"")</f>
        <v/>
      </c>
      <c r="AH1746" s="431" t="str">
        <f t="shared" si="59"/>
        <v/>
      </c>
      <c r="AI1746" s="430" t="str">
        <f t="shared" si="60"/>
        <v/>
      </c>
    </row>
    <row r="1747" spans="3:35" ht="20" customHeight="1">
      <c r="C1747" s="83">
        <v>1735</v>
      </c>
      <c r="D1747" s="541"/>
      <c r="E1747" s="541"/>
      <c r="F1747" s="541"/>
      <c r="G1747" s="542"/>
      <c r="H1747" s="541"/>
      <c r="I1747" s="541"/>
      <c r="K1747" s="287">
        <v>1</v>
      </c>
      <c r="AG1747" s="430" t="str">
        <f>IF(AI1747=1,SUM(AI$13:AI1747),"")</f>
        <v/>
      </c>
      <c r="AH1747" s="431" t="str">
        <f t="shared" si="59"/>
        <v/>
      </c>
      <c r="AI1747" s="430" t="str">
        <f t="shared" si="60"/>
        <v/>
      </c>
    </row>
    <row r="1748" spans="3:35" ht="20" customHeight="1">
      <c r="C1748" s="83">
        <v>1736</v>
      </c>
      <c r="D1748" s="541"/>
      <c r="E1748" s="541"/>
      <c r="F1748" s="541"/>
      <c r="G1748" s="542"/>
      <c r="H1748" s="541"/>
      <c r="I1748" s="541"/>
      <c r="K1748" s="287">
        <v>1</v>
      </c>
      <c r="AG1748" s="430" t="str">
        <f>IF(AI1748=1,SUM(AI$13:AI1748),"")</f>
        <v/>
      </c>
      <c r="AH1748" s="431" t="str">
        <f t="shared" si="59"/>
        <v/>
      </c>
      <c r="AI1748" s="430" t="str">
        <f t="shared" si="60"/>
        <v/>
      </c>
    </row>
    <row r="1749" spans="3:35" ht="20" customHeight="1">
      <c r="C1749" s="83">
        <v>1737</v>
      </c>
      <c r="D1749" s="541"/>
      <c r="E1749" s="541"/>
      <c r="F1749" s="541"/>
      <c r="G1749" s="542"/>
      <c r="H1749" s="541"/>
      <c r="I1749" s="541"/>
      <c r="K1749" s="287">
        <v>1</v>
      </c>
      <c r="AG1749" s="430" t="str">
        <f>IF(AI1749=1,SUM(AI$13:AI1749),"")</f>
        <v/>
      </c>
      <c r="AH1749" s="431" t="str">
        <f t="shared" si="59"/>
        <v/>
      </c>
      <c r="AI1749" s="430" t="str">
        <f t="shared" si="60"/>
        <v/>
      </c>
    </row>
    <row r="1750" spans="3:35" ht="20" customHeight="1">
      <c r="C1750" s="83">
        <v>1738</v>
      </c>
      <c r="D1750" s="541"/>
      <c r="E1750" s="541"/>
      <c r="F1750" s="541"/>
      <c r="G1750" s="542"/>
      <c r="H1750" s="541"/>
      <c r="I1750" s="541"/>
      <c r="K1750" s="287">
        <v>1</v>
      </c>
      <c r="AG1750" s="430" t="str">
        <f>IF(AI1750=1,SUM(AI$13:AI1750),"")</f>
        <v/>
      </c>
      <c r="AH1750" s="431" t="str">
        <f t="shared" si="59"/>
        <v/>
      </c>
      <c r="AI1750" s="430" t="str">
        <f t="shared" si="60"/>
        <v/>
      </c>
    </row>
    <row r="1751" spans="3:35" ht="20" customHeight="1">
      <c r="C1751" s="83">
        <v>1739</v>
      </c>
      <c r="D1751" s="541"/>
      <c r="E1751" s="541"/>
      <c r="F1751" s="541"/>
      <c r="G1751" s="542"/>
      <c r="H1751" s="541"/>
      <c r="I1751" s="541"/>
      <c r="K1751" s="287">
        <v>1</v>
      </c>
      <c r="AG1751" s="430" t="str">
        <f>IF(AI1751=1,SUM(AI$13:AI1751),"")</f>
        <v/>
      </c>
      <c r="AH1751" s="431" t="str">
        <f t="shared" si="59"/>
        <v/>
      </c>
      <c r="AI1751" s="430" t="str">
        <f t="shared" si="60"/>
        <v/>
      </c>
    </row>
    <row r="1752" spans="3:35" ht="20" customHeight="1">
      <c r="C1752" s="83">
        <v>1740</v>
      </c>
      <c r="D1752" s="541"/>
      <c r="E1752" s="541"/>
      <c r="F1752" s="541"/>
      <c r="G1752" s="542"/>
      <c r="H1752" s="541"/>
      <c r="I1752" s="541"/>
      <c r="K1752" s="287">
        <v>1</v>
      </c>
      <c r="AG1752" s="430" t="str">
        <f>IF(AI1752=1,SUM(AI$13:AI1752),"")</f>
        <v/>
      </c>
      <c r="AH1752" s="431" t="str">
        <f t="shared" si="59"/>
        <v/>
      </c>
      <c r="AI1752" s="430" t="str">
        <f t="shared" si="60"/>
        <v/>
      </c>
    </row>
    <row r="1753" spans="3:35" ht="20" customHeight="1">
      <c r="C1753" s="83">
        <v>1741</v>
      </c>
      <c r="D1753" s="541"/>
      <c r="E1753" s="541"/>
      <c r="F1753" s="541"/>
      <c r="G1753" s="542"/>
      <c r="H1753" s="541"/>
      <c r="I1753" s="541"/>
      <c r="K1753" s="287">
        <v>1</v>
      </c>
      <c r="AG1753" s="430" t="str">
        <f>IF(AI1753=1,SUM(AI$13:AI1753),"")</f>
        <v/>
      </c>
      <c r="AH1753" s="431" t="str">
        <f t="shared" si="59"/>
        <v/>
      </c>
      <c r="AI1753" s="430" t="str">
        <f t="shared" si="60"/>
        <v/>
      </c>
    </row>
    <row r="1754" spans="3:35" ht="20" customHeight="1">
      <c r="C1754" s="83">
        <v>1742</v>
      </c>
      <c r="D1754" s="541"/>
      <c r="E1754" s="541"/>
      <c r="F1754" s="541"/>
      <c r="G1754" s="542"/>
      <c r="H1754" s="541"/>
      <c r="I1754" s="541"/>
      <c r="K1754" s="287">
        <v>1</v>
      </c>
      <c r="AG1754" s="430" t="str">
        <f>IF(AI1754=1,SUM(AI$13:AI1754),"")</f>
        <v/>
      </c>
      <c r="AH1754" s="431" t="str">
        <f t="shared" si="59"/>
        <v/>
      </c>
      <c r="AI1754" s="430" t="str">
        <f t="shared" si="60"/>
        <v/>
      </c>
    </row>
    <row r="1755" spans="3:35" ht="20" customHeight="1">
      <c r="C1755" s="83">
        <v>1743</v>
      </c>
      <c r="D1755" s="541"/>
      <c r="E1755" s="541"/>
      <c r="F1755" s="541"/>
      <c r="G1755" s="542"/>
      <c r="H1755" s="541"/>
      <c r="I1755" s="541"/>
      <c r="K1755" s="287">
        <v>1</v>
      </c>
      <c r="AG1755" s="430" t="str">
        <f>IF(AI1755=1,SUM(AI$13:AI1755),"")</f>
        <v/>
      </c>
      <c r="AH1755" s="431" t="str">
        <f t="shared" si="59"/>
        <v/>
      </c>
      <c r="AI1755" s="430" t="str">
        <f t="shared" si="60"/>
        <v/>
      </c>
    </row>
    <row r="1756" spans="3:35" ht="20" customHeight="1">
      <c r="C1756" s="83">
        <v>1744</v>
      </c>
      <c r="D1756" s="541"/>
      <c r="E1756" s="541"/>
      <c r="F1756" s="541"/>
      <c r="G1756" s="542"/>
      <c r="H1756" s="541"/>
      <c r="I1756" s="541"/>
      <c r="K1756" s="287">
        <v>1</v>
      </c>
      <c r="AG1756" s="430" t="str">
        <f>IF(AI1756=1,SUM(AI$13:AI1756),"")</f>
        <v/>
      </c>
      <c r="AH1756" s="431" t="str">
        <f t="shared" si="59"/>
        <v/>
      </c>
      <c r="AI1756" s="430" t="str">
        <f t="shared" si="60"/>
        <v/>
      </c>
    </row>
    <row r="1757" spans="3:35" ht="20" customHeight="1">
      <c r="C1757" s="83">
        <v>1745</v>
      </c>
      <c r="D1757" s="541"/>
      <c r="E1757" s="541"/>
      <c r="F1757" s="541"/>
      <c r="G1757" s="542"/>
      <c r="H1757" s="541"/>
      <c r="I1757" s="541"/>
      <c r="K1757" s="287">
        <v>1</v>
      </c>
      <c r="AG1757" s="430" t="str">
        <f>IF(AI1757=1,SUM(AI$13:AI1757),"")</f>
        <v/>
      </c>
      <c r="AH1757" s="431" t="str">
        <f t="shared" si="59"/>
        <v/>
      </c>
      <c r="AI1757" s="430" t="str">
        <f t="shared" si="60"/>
        <v/>
      </c>
    </row>
    <row r="1758" spans="3:35" ht="20" customHeight="1">
      <c r="C1758" s="83">
        <v>1746</v>
      </c>
      <c r="D1758" s="541"/>
      <c r="E1758" s="541"/>
      <c r="F1758" s="541"/>
      <c r="G1758" s="542"/>
      <c r="H1758" s="541"/>
      <c r="I1758" s="541"/>
      <c r="K1758" s="287">
        <v>1</v>
      </c>
      <c r="AG1758" s="430" t="str">
        <f>IF(AI1758=1,SUM(AI$13:AI1758),"")</f>
        <v/>
      </c>
      <c r="AH1758" s="431" t="str">
        <f t="shared" si="59"/>
        <v/>
      </c>
      <c r="AI1758" s="430" t="str">
        <f t="shared" si="60"/>
        <v/>
      </c>
    </row>
    <row r="1759" spans="3:35" ht="20" customHeight="1">
      <c r="C1759" s="83">
        <v>1747</v>
      </c>
      <c r="D1759" s="541"/>
      <c r="E1759" s="541"/>
      <c r="F1759" s="541"/>
      <c r="G1759" s="542"/>
      <c r="H1759" s="541"/>
      <c r="I1759" s="541"/>
      <c r="K1759" s="287">
        <v>1</v>
      </c>
      <c r="AG1759" s="430" t="str">
        <f>IF(AI1759=1,SUM(AI$13:AI1759),"")</f>
        <v/>
      </c>
      <c r="AH1759" s="431" t="str">
        <f t="shared" si="59"/>
        <v/>
      </c>
      <c r="AI1759" s="430" t="str">
        <f t="shared" si="60"/>
        <v/>
      </c>
    </row>
    <row r="1760" spans="3:35" ht="20" customHeight="1">
      <c r="C1760" s="83">
        <v>1748</v>
      </c>
      <c r="D1760" s="541"/>
      <c r="E1760" s="541"/>
      <c r="F1760" s="541"/>
      <c r="G1760" s="542"/>
      <c r="H1760" s="541"/>
      <c r="I1760" s="541"/>
      <c r="K1760" s="287">
        <v>1</v>
      </c>
      <c r="AG1760" s="430" t="str">
        <f>IF(AI1760=1,SUM(AI$13:AI1760),"")</f>
        <v/>
      </c>
      <c r="AH1760" s="431" t="str">
        <f t="shared" si="59"/>
        <v/>
      </c>
      <c r="AI1760" s="430" t="str">
        <f t="shared" si="60"/>
        <v/>
      </c>
    </row>
    <row r="1761" spans="3:35" ht="20" customHeight="1">
      <c r="C1761" s="83">
        <v>1749</v>
      </c>
      <c r="D1761" s="541"/>
      <c r="E1761" s="541"/>
      <c r="F1761" s="541"/>
      <c r="G1761" s="542"/>
      <c r="H1761" s="541"/>
      <c r="I1761" s="541"/>
      <c r="K1761" s="287">
        <v>1</v>
      </c>
      <c r="AG1761" s="430" t="str">
        <f>IF(AI1761=1,SUM(AI$13:AI1761),"")</f>
        <v/>
      </c>
      <c r="AH1761" s="431" t="str">
        <f t="shared" si="59"/>
        <v/>
      </c>
      <c r="AI1761" s="430" t="str">
        <f t="shared" si="60"/>
        <v/>
      </c>
    </row>
    <row r="1762" spans="3:35" ht="20" customHeight="1">
      <c r="C1762" s="83">
        <v>1750</v>
      </c>
      <c r="D1762" s="541"/>
      <c r="E1762" s="541"/>
      <c r="F1762" s="541"/>
      <c r="G1762" s="542"/>
      <c r="H1762" s="541"/>
      <c r="I1762" s="541"/>
      <c r="K1762" s="287">
        <v>1</v>
      </c>
      <c r="AG1762" s="430" t="str">
        <f>IF(AI1762=1,SUM(AI$13:AI1762),"")</f>
        <v/>
      </c>
      <c r="AH1762" s="431" t="str">
        <f t="shared" si="59"/>
        <v/>
      </c>
      <c r="AI1762" s="430" t="str">
        <f t="shared" si="60"/>
        <v/>
      </c>
    </row>
    <row r="1763" spans="3:35" ht="20" customHeight="1">
      <c r="C1763" s="83">
        <v>1751</v>
      </c>
      <c r="D1763" s="541"/>
      <c r="E1763" s="541"/>
      <c r="F1763" s="541"/>
      <c r="G1763" s="542"/>
      <c r="H1763" s="541"/>
      <c r="I1763" s="541"/>
      <c r="K1763" s="287">
        <v>1</v>
      </c>
      <c r="AG1763" s="430" t="str">
        <f>IF(AI1763=1,SUM(AI$13:AI1763),"")</f>
        <v/>
      </c>
      <c r="AH1763" s="431" t="str">
        <f t="shared" si="59"/>
        <v/>
      </c>
      <c r="AI1763" s="430" t="str">
        <f t="shared" si="60"/>
        <v/>
      </c>
    </row>
    <row r="1764" spans="3:35" ht="20" customHeight="1">
      <c r="C1764" s="83">
        <v>1752</v>
      </c>
      <c r="D1764" s="541"/>
      <c r="E1764" s="541"/>
      <c r="F1764" s="541"/>
      <c r="G1764" s="542"/>
      <c r="H1764" s="541"/>
      <c r="I1764" s="541"/>
      <c r="K1764" s="287">
        <v>1</v>
      </c>
      <c r="AG1764" s="430" t="str">
        <f>IF(AI1764=1,SUM(AI$13:AI1764),"")</f>
        <v/>
      </c>
      <c r="AH1764" s="431" t="str">
        <f t="shared" si="59"/>
        <v/>
      </c>
      <c r="AI1764" s="430" t="str">
        <f t="shared" si="60"/>
        <v/>
      </c>
    </row>
    <row r="1765" spans="3:35" ht="20" customHeight="1">
      <c r="C1765" s="83">
        <v>1753</v>
      </c>
      <c r="D1765" s="541"/>
      <c r="E1765" s="541"/>
      <c r="F1765" s="541"/>
      <c r="G1765" s="542"/>
      <c r="H1765" s="541"/>
      <c r="I1765" s="541"/>
      <c r="K1765" s="287">
        <v>1</v>
      </c>
      <c r="AG1765" s="430" t="str">
        <f>IF(AI1765=1,SUM(AI$13:AI1765),"")</f>
        <v/>
      </c>
      <c r="AH1765" s="431" t="str">
        <f t="shared" si="59"/>
        <v/>
      </c>
      <c r="AI1765" s="430" t="str">
        <f t="shared" si="60"/>
        <v/>
      </c>
    </row>
    <row r="1766" spans="3:35" ht="20" customHeight="1">
      <c r="C1766" s="83">
        <v>1754</v>
      </c>
      <c r="D1766" s="541"/>
      <c r="E1766" s="541"/>
      <c r="F1766" s="541"/>
      <c r="G1766" s="542"/>
      <c r="H1766" s="541"/>
      <c r="I1766" s="541"/>
      <c r="K1766" s="287">
        <v>1</v>
      </c>
      <c r="AG1766" s="430" t="str">
        <f>IF(AI1766=1,SUM(AI$13:AI1766),"")</f>
        <v/>
      </c>
      <c r="AH1766" s="431" t="str">
        <f t="shared" si="59"/>
        <v/>
      </c>
      <c r="AI1766" s="430" t="str">
        <f t="shared" si="60"/>
        <v/>
      </c>
    </row>
    <row r="1767" spans="3:35" ht="20" customHeight="1">
      <c r="C1767" s="83">
        <v>1755</v>
      </c>
      <c r="D1767" s="541"/>
      <c r="E1767" s="541"/>
      <c r="F1767" s="541"/>
      <c r="G1767" s="542"/>
      <c r="H1767" s="541"/>
      <c r="I1767" s="541"/>
      <c r="K1767" s="287">
        <v>1</v>
      </c>
      <c r="AG1767" s="430" t="str">
        <f>IF(AI1767=1,SUM(AI$13:AI1767),"")</f>
        <v/>
      </c>
      <c r="AH1767" s="431" t="str">
        <f t="shared" si="59"/>
        <v/>
      </c>
      <c r="AI1767" s="430" t="str">
        <f t="shared" si="60"/>
        <v/>
      </c>
    </row>
    <row r="1768" spans="3:35" ht="20" customHeight="1">
      <c r="C1768" s="83">
        <v>1756</v>
      </c>
      <c r="D1768" s="541"/>
      <c r="E1768" s="541"/>
      <c r="F1768" s="541"/>
      <c r="G1768" s="542"/>
      <c r="H1768" s="541"/>
      <c r="I1768" s="541"/>
      <c r="K1768" s="287">
        <v>1</v>
      </c>
      <c r="AG1768" s="430" t="str">
        <f>IF(AI1768=1,SUM(AI$13:AI1768),"")</f>
        <v/>
      </c>
      <c r="AH1768" s="431" t="str">
        <f t="shared" si="59"/>
        <v/>
      </c>
      <c r="AI1768" s="430" t="str">
        <f t="shared" si="60"/>
        <v/>
      </c>
    </row>
    <row r="1769" spans="3:35" ht="20" customHeight="1">
      <c r="C1769" s="83">
        <v>1757</v>
      </c>
      <c r="D1769" s="541"/>
      <c r="E1769" s="541"/>
      <c r="F1769" s="541"/>
      <c r="G1769" s="542"/>
      <c r="H1769" s="541"/>
      <c r="I1769" s="541"/>
      <c r="K1769" s="287">
        <v>1</v>
      </c>
      <c r="AG1769" s="430" t="str">
        <f>IF(AI1769=1,SUM(AI$13:AI1769),"")</f>
        <v/>
      </c>
      <c r="AH1769" s="431" t="str">
        <f t="shared" si="59"/>
        <v/>
      </c>
      <c r="AI1769" s="430" t="str">
        <f t="shared" si="60"/>
        <v/>
      </c>
    </row>
    <row r="1770" spans="3:35" ht="20" customHeight="1">
      <c r="C1770" s="83">
        <v>1758</v>
      </c>
      <c r="D1770" s="541"/>
      <c r="E1770" s="541"/>
      <c r="F1770" s="541"/>
      <c r="G1770" s="542"/>
      <c r="H1770" s="541"/>
      <c r="I1770" s="541"/>
      <c r="K1770" s="287">
        <v>1</v>
      </c>
      <c r="AG1770" s="430" t="str">
        <f>IF(AI1770=1,SUM(AI$13:AI1770),"")</f>
        <v/>
      </c>
      <c r="AH1770" s="431" t="str">
        <f t="shared" si="59"/>
        <v/>
      </c>
      <c r="AI1770" s="430" t="str">
        <f t="shared" si="60"/>
        <v/>
      </c>
    </row>
    <row r="1771" spans="3:35" ht="20" customHeight="1">
      <c r="C1771" s="83">
        <v>1759</v>
      </c>
      <c r="D1771" s="541"/>
      <c r="E1771" s="541"/>
      <c r="F1771" s="541"/>
      <c r="G1771" s="542"/>
      <c r="H1771" s="541"/>
      <c r="I1771" s="541"/>
      <c r="K1771" s="287">
        <v>1</v>
      </c>
      <c r="AG1771" s="430" t="str">
        <f>IF(AI1771=1,SUM(AI$13:AI1771),"")</f>
        <v/>
      </c>
      <c r="AH1771" s="431" t="str">
        <f t="shared" si="59"/>
        <v/>
      </c>
      <c r="AI1771" s="430" t="str">
        <f t="shared" si="60"/>
        <v/>
      </c>
    </row>
    <row r="1772" spans="3:35" ht="20" customHeight="1">
      <c r="C1772" s="83">
        <v>1760</v>
      </c>
      <c r="D1772" s="541"/>
      <c r="E1772" s="541"/>
      <c r="F1772" s="541"/>
      <c r="G1772" s="542"/>
      <c r="H1772" s="541"/>
      <c r="I1772" s="541"/>
      <c r="K1772" s="287">
        <v>1</v>
      </c>
      <c r="AG1772" s="430" t="str">
        <f>IF(AI1772=1,SUM(AI$13:AI1772),"")</f>
        <v/>
      </c>
      <c r="AH1772" s="431" t="str">
        <f t="shared" si="59"/>
        <v/>
      </c>
      <c r="AI1772" s="430" t="str">
        <f t="shared" si="60"/>
        <v/>
      </c>
    </row>
    <row r="1773" spans="3:35" ht="20" customHeight="1">
      <c r="C1773" s="83">
        <v>1761</v>
      </c>
      <c r="D1773" s="541"/>
      <c r="E1773" s="541"/>
      <c r="F1773" s="541"/>
      <c r="G1773" s="542"/>
      <c r="H1773" s="541"/>
      <c r="I1773" s="541"/>
      <c r="K1773" s="287">
        <v>1</v>
      </c>
      <c r="AG1773" s="430" t="str">
        <f>IF(AI1773=1,SUM(AI$13:AI1773),"")</f>
        <v/>
      </c>
      <c r="AH1773" s="431" t="str">
        <f t="shared" si="59"/>
        <v/>
      </c>
      <c r="AI1773" s="430" t="str">
        <f t="shared" si="60"/>
        <v/>
      </c>
    </row>
    <row r="1774" spans="3:35" ht="20" customHeight="1">
      <c r="C1774" s="83">
        <v>1762</v>
      </c>
      <c r="D1774" s="541"/>
      <c r="E1774" s="541"/>
      <c r="F1774" s="541"/>
      <c r="G1774" s="542"/>
      <c r="H1774" s="541"/>
      <c r="I1774" s="541"/>
      <c r="K1774" s="287">
        <v>1</v>
      </c>
      <c r="AG1774" s="430" t="str">
        <f>IF(AI1774=1,SUM(AI$13:AI1774),"")</f>
        <v/>
      </c>
      <c r="AH1774" s="431" t="str">
        <f t="shared" si="59"/>
        <v/>
      </c>
      <c r="AI1774" s="430" t="str">
        <f t="shared" si="60"/>
        <v/>
      </c>
    </row>
    <row r="1775" spans="3:35" ht="20" customHeight="1">
      <c r="C1775" s="83">
        <v>1763</v>
      </c>
      <c r="D1775" s="541"/>
      <c r="E1775" s="541"/>
      <c r="F1775" s="541"/>
      <c r="G1775" s="542"/>
      <c r="H1775" s="541"/>
      <c r="I1775" s="541"/>
      <c r="K1775" s="287">
        <v>1</v>
      </c>
      <c r="AG1775" s="430" t="str">
        <f>IF(AI1775=1,SUM(AI$13:AI1775),"")</f>
        <v/>
      </c>
      <c r="AH1775" s="431" t="str">
        <f t="shared" si="59"/>
        <v/>
      </c>
      <c r="AI1775" s="430" t="str">
        <f t="shared" si="60"/>
        <v/>
      </c>
    </row>
    <row r="1776" spans="3:35" ht="20" customHeight="1">
      <c r="C1776" s="83">
        <v>1764</v>
      </c>
      <c r="D1776" s="541"/>
      <c r="E1776" s="541"/>
      <c r="F1776" s="541"/>
      <c r="G1776" s="542"/>
      <c r="H1776" s="541"/>
      <c r="I1776" s="541"/>
      <c r="K1776" s="287">
        <v>1</v>
      </c>
      <c r="AG1776" s="430" t="str">
        <f>IF(AI1776=1,SUM(AI$13:AI1776),"")</f>
        <v/>
      </c>
      <c r="AH1776" s="431" t="str">
        <f t="shared" si="59"/>
        <v/>
      </c>
      <c r="AI1776" s="430" t="str">
        <f t="shared" si="60"/>
        <v/>
      </c>
    </row>
    <row r="1777" spans="3:35" ht="20" customHeight="1">
      <c r="C1777" s="83">
        <v>1765</v>
      </c>
      <c r="D1777" s="541"/>
      <c r="E1777" s="541"/>
      <c r="F1777" s="541"/>
      <c r="G1777" s="542"/>
      <c r="H1777" s="541"/>
      <c r="I1777" s="541"/>
      <c r="K1777" s="287">
        <v>1</v>
      </c>
      <c r="AG1777" s="430" t="str">
        <f>IF(AI1777=1,SUM(AI$13:AI1777),"")</f>
        <v/>
      </c>
      <c r="AH1777" s="431" t="str">
        <f t="shared" si="59"/>
        <v/>
      </c>
      <c r="AI1777" s="430" t="str">
        <f t="shared" si="60"/>
        <v/>
      </c>
    </row>
    <row r="1778" spans="3:35" ht="20" customHeight="1">
      <c r="C1778" s="83">
        <v>1766</v>
      </c>
      <c r="D1778" s="541"/>
      <c r="E1778" s="541"/>
      <c r="F1778" s="541"/>
      <c r="G1778" s="542"/>
      <c r="H1778" s="541"/>
      <c r="I1778" s="541"/>
      <c r="K1778" s="287">
        <v>1</v>
      </c>
      <c r="AG1778" s="430" t="str">
        <f>IF(AI1778=1,SUM(AI$13:AI1778),"")</f>
        <v/>
      </c>
      <c r="AH1778" s="431" t="str">
        <f t="shared" si="59"/>
        <v/>
      </c>
      <c r="AI1778" s="430" t="str">
        <f t="shared" si="60"/>
        <v/>
      </c>
    </row>
    <row r="1779" spans="3:35" ht="20" customHeight="1">
      <c r="C1779" s="83">
        <v>1767</v>
      </c>
      <c r="D1779" s="541"/>
      <c r="E1779" s="541"/>
      <c r="F1779" s="541"/>
      <c r="G1779" s="542"/>
      <c r="H1779" s="541"/>
      <c r="I1779" s="541"/>
      <c r="K1779" s="287">
        <v>1</v>
      </c>
      <c r="AG1779" s="430" t="str">
        <f>IF(AI1779=1,SUM(AI$13:AI1779),"")</f>
        <v/>
      </c>
      <c r="AH1779" s="431" t="str">
        <f t="shared" si="59"/>
        <v/>
      </c>
      <c r="AI1779" s="430" t="str">
        <f t="shared" si="60"/>
        <v/>
      </c>
    </row>
    <row r="1780" spans="3:35" ht="20" customHeight="1">
      <c r="C1780" s="83">
        <v>1768</v>
      </c>
      <c r="D1780" s="541"/>
      <c r="E1780" s="541"/>
      <c r="F1780" s="541"/>
      <c r="G1780" s="542"/>
      <c r="H1780" s="541"/>
      <c r="I1780" s="541"/>
      <c r="K1780" s="287">
        <v>1</v>
      </c>
      <c r="AG1780" s="430" t="str">
        <f>IF(AI1780=1,SUM(AI$13:AI1780),"")</f>
        <v/>
      </c>
      <c r="AH1780" s="431" t="str">
        <f t="shared" si="59"/>
        <v/>
      </c>
      <c r="AI1780" s="430" t="str">
        <f t="shared" si="60"/>
        <v/>
      </c>
    </row>
    <row r="1781" spans="3:35" ht="20" customHeight="1">
      <c r="C1781" s="83">
        <v>1769</v>
      </c>
      <c r="D1781" s="541"/>
      <c r="E1781" s="541"/>
      <c r="F1781" s="541"/>
      <c r="G1781" s="542"/>
      <c r="H1781" s="541"/>
      <c r="I1781" s="541"/>
      <c r="K1781" s="287">
        <v>1</v>
      </c>
      <c r="AG1781" s="430" t="str">
        <f>IF(AI1781=1,SUM(AI$13:AI1781),"")</f>
        <v/>
      </c>
      <c r="AH1781" s="431" t="str">
        <f t="shared" si="59"/>
        <v/>
      </c>
      <c r="AI1781" s="430" t="str">
        <f t="shared" si="60"/>
        <v/>
      </c>
    </row>
    <row r="1782" spans="3:35" ht="20" customHeight="1">
      <c r="C1782" s="83">
        <v>1770</v>
      </c>
      <c r="D1782" s="541"/>
      <c r="E1782" s="541"/>
      <c r="F1782" s="541"/>
      <c r="G1782" s="542"/>
      <c r="H1782" s="541"/>
      <c r="I1782" s="541"/>
      <c r="K1782" s="287">
        <v>1</v>
      </c>
      <c r="AG1782" s="430" t="str">
        <f>IF(AI1782=1,SUM(AI$13:AI1782),"")</f>
        <v/>
      </c>
      <c r="AH1782" s="431" t="str">
        <f t="shared" si="59"/>
        <v/>
      </c>
      <c r="AI1782" s="430" t="str">
        <f t="shared" si="60"/>
        <v/>
      </c>
    </row>
    <row r="1783" spans="3:35" ht="20" customHeight="1">
      <c r="C1783" s="83">
        <v>1771</v>
      </c>
      <c r="D1783" s="541"/>
      <c r="E1783" s="541"/>
      <c r="F1783" s="541"/>
      <c r="G1783" s="542"/>
      <c r="H1783" s="541"/>
      <c r="I1783" s="541"/>
      <c r="K1783" s="287">
        <v>1</v>
      </c>
      <c r="AG1783" s="430" t="str">
        <f>IF(AI1783=1,SUM(AI$13:AI1783),"")</f>
        <v/>
      </c>
      <c r="AH1783" s="431" t="str">
        <f t="shared" si="59"/>
        <v/>
      </c>
      <c r="AI1783" s="430" t="str">
        <f t="shared" si="60"/>
        <v/>
      </c>
    </row>
    <row r="1784" spans="3:35" ht="20" customHeight="1">
      <c r="C1784" s="83">
        <v>1772</v>
      </c>
      <c r="D1784" s="541"/>
      <c r="E1784" s="541"/>
      <c r="F1784" s="541"/>
      <c r="G1784" s="542"/>
      <c r="H1784" s="541"/>
      <c r="I1784" s="541"/>
      <c r="K1784" s="287">
        <v>1</v>
      </c>
      <c r="AG1784" s="430" t="str">
        <f>IF(AI1784=1,SUM(AI$13:AI1784),"")</f>
        <v/>
      </c>
      <c r="AH1784" s="431" t="str">
        <f t="shared" si="59"/>
        <v/>
      </c>
      <c r="AI1784" s="430" t="str">
        <f t="shared" si="60"/>
        <v/>
      </c>
    </row>
    <row r="1785" spans="3:35" ht="20" customHeight="1">
      <c r="C1785" s="83">
        <v>1773</v>
      </c>
      <c r="D1785" s="541"/>
      <c r="E1785" s="541"/>
      <c r="F1785" s="541"/>
      <c r="G1785" s="542"/>
      <c r="H1785" s="541"/>
      <c r="I1785" s="541"/>
      <c r="K1785" s="287">
        <v>1</v>
      </c>
      <c r="AG1785" s="430" t="str">
        <f>IF(AI1785=1,SUM(AI$13:AI1785),"")</f>
        <v/>
      </c>
      <c r="AH1785" s="431" t="str">
        <f t="shared" si="59"/>
        <v/>
      </c>
      <c r="AI1785" s="430" t="str">
        <f t="shared" si="60"/>
        <v/>
      </c>
    </row>
    <row r="1786" spans="3:35" ht="20" customHeight="1">
      <c r="C1786" s="83">
        <v>1774</v>
      </c>
      <c r="D1786" s="541"/>
      <c r="E1786" s="541"/>
      <c r="F1786" s="541"/>
      <c r="G1786" s="542"/>
      <c r="H1786" s="541"/>
      <c r="I1786" s="541"/>
      <c r="K1786" s="287">
        <v>1</v>
      </c>
      <c r="AG1786" s="430" t="str">
        <f>IF(AI1786=1,SUM(AI$13:AI1786),"")</f>
        <v/>
      </c>
      <c r="AH1786" s="431" t="str">
        <f t="shared" si="59"/>
        <v/>
      </c>
      <c r="AI1786" s="430" t="str">
        <f t="shared" si="60"/>
        <v/>
      </c>
    </row>
    <row r="1787" spans="3:35" ht="20" customHeight="1">
      <c r="C1787" s="83">
        <v>1775</v>
      </c>
      <c r="D1787" s="541"/>
      <c r="E1787" s="541"/>
      <c r="F1787" s="541"/>
      <c r="G1787" s="542"/>
      <c r="H1787" s="541"/>
      <c r="I1787" s="541"/>
      <c r="K1787" s="287">
        <v>1</v>
      </c>
      <c r="AG1787" s="430" t="str">
        <f>IF(AI1787=1,SUM(AI$13:AI1787),"")</f>
        <v/>
      </c>
      <c r="AH1787" s="431" t="str">
        <f t="shared" si="59"/>
        <v/>
      </c>
      <c r="AI1787" s="430" t="str">
        <f t="shared" si="60"/>
        <v/>
      </c>
    </row>
    <row r="1788" spans="3:35" ht="20" customHeight="1">
      <c r="C1788" s="83">
        <v>1776</v>
      </c>
      <c r="D1788" s="541"/>
      <c r="E1788" s="541"/>
      <c r="F1788" s="541"/>
      <c r="G1788" s="542"/>
      <c r="H1788" s="541"/>
      <c r="I1788" s="541"/>
      <c r="K1788" s="287">
        <v>1</v>
      </c>
      <c r="AG1788" s="430" t="str">
        <f>IF(AI1788=1,SUM(AI$13:AI1788),"")</f>
        <v/>
      </c>
      <c r="AH1788" s="431" t="str">
        <f t="shared" si="59"/>
        <v/>
      </c>
      <c r="AI1788" s="430" t="str">
        <f t="shared" si="60"/>
        <v/>
      </c>
    </row>
    <row r="1789" spans="3:35" ht="20" customHeight="1">
      <c r="C1789" s="83">
        <v>1777</v>
      </c>
      <c r="D1789" s="541"/>
      <c r="E1789" s="541"/>
      <c r="F1789" s="541"/>
      <c r="G1789" s="542"/>
      <c r="H1789" s="541"/>
      <c r="I1789" s="541"/>
      <c r="K1789" s="287">
        <v>1</v>
      </c>
      <c r="AG1789" s="430" t="str">
        <f>IF(AI1789=1,SUM(AI$13:AI1789),"")</f>
        <v/>
      </c>
      <c r="AH1789" s="431" t="str">
        <f t="shared" si="59"/>
        <v/>
      </c>
      <c r="AI1789" s="430" t="str">
        <f t="shared" si="60"/>
        <v/>
      </c>
    </row>
    <row r="1790" spans="3:35" ht="20" customHeight="1">
      <c r="C1790" s="83">
        <v>1778</v>
      </c>
      <c r="D1790" s="541"/>
      <c r="E1790" s="541"/>
      <c r="F1790" s="541"/>
      <c r="G1790" s="542"/>
      <c r="H1790" s="541"/>
      <c r="I1790" s="541"/>
      <c r="K1790" s="287">
        <v>1</v>
      </c>
      <c r="AG1790" s="430" t="str">
        <f>IF(AI1790=1,SUM(AI$13:AI1790),"")</f>
        <v/>
      </c>
      <c r="AH1790" s="431" t="str">
        <f t="shared" si="59"/>
        <v/>
      </c>
      <c r="AI1790" s="430" t="str">
        <f t="shared" si="60"/>
        <v/>
      </c>
    </row>
    <row r="1791" spans="3:35" ht="20" customHeight="1">
      <c r="C1791" s="83">
        <v>1779</v>
      </c>
      <c r="D1791" s="541"/>
      <c r="E1791" s="541"/>
      <c r="F1791" s="541"/>
      <c r="G1791" s="542"/>
      <c r="H1791" s="541"/>
      <c r="I1791" s="541"/>
      <c r="K1791" s="287">
        <v>1</v>
      </c>
      <c r="AG1791" s="430" t="str">
        <f>IF(AI1791=1,SUM(AI$13:AI1791),"")</f>
        <v/>
      </c>
      <c r="AH1791" s="431" t="str">
        <f t="shared" si="59"/>
        <v/>
      </c>
      <c r="AI1791" s="430" t="str">
        <f t="shared" si="60"/>
        <v/>
      </c>
    </row>
    <row r="1792" spans="3:35" ht="20" customHeight="1">
      <c r="C1792" s="83">
        <v>1780</v>
      </c>
      <c r="D1792" s="541"/>
      <c r="E1792" s="541"/>
      <c r="F1792" s="541"/>
      <c r="G1792" s="542"/>
      <c r="H1792" s="541"/>
      <c r="I1792" s="541"/>
      <c r="K1792" s="287">
        <v>1</v>
      </c>
      <c r="AG1792" s="430" t="str">
        <f>IF(AI1792=1,SUM(AI$13:AI1792),"")</f>
        <v/>
      </c>
      <c r="AH1792" s="431" t="str">
        <f t="shared" si="59"/>
        <v/>
      </c>
      <c r="AI1792" s="430" t="str">
        <f t="shared" si="60"/>
        <v/>
      </c>
    </row>
    <row r="1793" spans="3:35" ht="20" customHeight="1">
      <c r="C1793" s="83">
        <v>1781</v>
      </c>
      <c r="D1793" s="541"/>
      <c r="E1793" s="541"/>
      <c r="F1793" s="541"/>
      <c r="G1793" s="542"/>
      <c r="H1793" s="541"/>
      <c r="I1793" s="541"/>
      <c r="K1793" s="287">
        <v>1</v>
      </c>
      <c r="AG1793" s="430" t="str">
        <f>IF(AI1793=1,SUM(AI$13:AI1793),"")</f>
        <v/>
      </c>
      <c r="AH1793" s="431" t="str">
        <f t="shared" si="59"/>
        <v/>
      </c>
      <c r="AI1793" s="430" t="str">
        <f t="shared" si="60"/>
        <v/>
      </c>
    </row>
    <row r="1794" spans="3:35" ht="20" customHeight="1">
      <c r="C1794" s="83">
        <v>1782</v>
      </c>
      <c r="D1794" s="541"/>
      <c r="E1794" s="541"/>
      <c r="F1794" s="541"/>
      <c r="G1794" s="542"/>
      <c r="H1794" s="541"/>
      <c r="I1794" s="541"/>
      <c r="K1794" s="287">
        <v>1</v>
      </c>
      <c r="AG1794" s="430" t="str">
        <f>IF(AI1794=1,SUM(AI$13:AI1794),"")</f>
        <v/>
      </c>
      <c r="AH1794" s="431" t="str">
        <f t="shared" si="59"/>
        <v/>
      </c>
      <c r="AI1794" s="430" t="str">
        <f t="shared" si="60"/>
        <v/>
      </c>
    </row>
    <row r="1795" spans="3:35" ht="20" customHeight="1">
      <c r="C1795" s="83">
        <v>1783</v>
      </c>
      <c r="D1795" s="541"/>
      <c r="E1795" s="541"/>
      <c r="F1795" s="541"/>
      <c r="G1795" s="542"/>
      <c r="H1795" s="541"/>
      <c r="I1795" s="541"/>
      <c r="K1795" s="287">
        <v>1</v>
      </c>
      <c r="AG1795" s="430" t="str">
        <f>IF(AI1795=1,SUM(AI$13:AI1795),"")</f>
        <v/>
      </c>
      <c r="AH1795" s="431" t="str">
        <f t="shared" si="59"/>
        <v/>
      </c>
      <c r="AI1795" s="430" t="str">
        <f t="shared" si="60"/>
        <v/>
      </c>
    </row>
    <row r="1796" spans="3:35" ht="20" customHeight="1">
      <c r="C1796" s="83">
        <v>1784</v>
      </c>
      <c r="D1796" s="541"/>
      <c r="E1796" s="541"/>
      <c r="F1796" s="541"/>
      <c r="G1796" s="542"/>
      <c r="H1796" s="541"/>
      <c r="I1796" s="541"/>
      <c r="K1796" s="287">
        <v>1</v>
      </c>
      <c r="AG1796" s="430" t="str">
        <f>IF(AI1796=1,SUM(AI$13:AI1796),"")</f>
        <v/>
      </c>
      <c r="AH1796" s="431" t="str">
        <f t="shared" si="59"/>
        <v/>
      </c>
      <c r="AI1796" s="430" t="str">
        <f t="shared" si="60"/>
        <v/>
      </c>
    </row>
    <row r="1797" spans="3:35" ht="20" customHeight="1">
      <c r="C1797" s="83">
        <v>1785</v>
      </c>
      <c r="D1797" s="541"/>
      <c r="E1797" s="541"/>
      <c r="F1797" s="541"/>
      <c r="G1797" s="542"/>
      <c r="H1797" s="541"/>
      <c r="I1797" s="541"/>
      <c r="K1797" s="287">
        <v>1</v>
      </c>
      <c r="AG1797" s="430" t="str">
        <f>IF(AI1797=1,SUM(AI$13:AI1797),"")</f>
        <v/>
      </c>
      <c r="AH1797" s="431" t="str">
        <f t="shared" si="59"/>
        <v/>
      </c>
      <c r="AI1797" s="430" t="str">
        <f t="shared" si="60"/>
        <v/>
      </c>
    </row>
    <row r="1798" spans="3:35" ht="20" customHeight="1">
      <c r="C1798" s="83">
        <v>1786</v>
      </c>
      <c r="D1798" s="541"/>
      <c r="E1798" s="541"/>
      <c r="F1798" s="541"/>
      <c r="G1798" s="542"/>
      <c r="H1798" s="541"/>
      <c r="I1798" s="541"/>
      <c r="K1798" s="287">
        <v>1</v>
      </c>
      <c r="AG1798" s="430" t="str">
        <f>IF(AI1798=1,SUM(AI$13:AI1798),"")</f>
        <v/>
      </c>
      <c r="AH1798" s="431" t="str">
        <f t="shared" si="59"/>
        <v/>
      </c>
      <c r="AI1798" s="430" t="str">
        <f t="shared" si="60"/>
        <v/>
      </c>
    </row>
    <row r="1799" spans="3:35" ht="20" customHeight="1">
      <c r="C1799" s="83">
        <v>1787</v>
      </c>
      <c r="D1799" s="541"/>
      <c r="E1799" s="541"/>
      <c r="F1799" s="541"/>
      <c r="G1799" s="542"/>
      <c r="H1799" s="541"/>
      <c r="I1799" s="541"/>
      <c r="K1799" s="287">
        <v>1</v>
      </c>
      <c r="AG1799" s="430" t="str">
        <f>IF(AI1799=1,SUM(AI$13:AI1799),"")</f>
        <v/>
      </c>
      <c r="AH1799" s="431" t="str">
        <f t="shared" si="59"/>
        <v/>
      </c>
      <c r="AI1799" s="430" t="str">
        <f t="shared" si="60"/>
        <v/>
      </c>
    </row>
    <row r="1800" spans="3:35" ht="20" customHeight="1">
      <c r="C1800" s="83">
        <v>1788</v>
      </c>
      <c r="D1800" s="541"/>
      <c r="E1800" s="541"/>
      <c r="F1800" s="541"/>
      <c r="G1800" s="542"/>
      <c r="H1800" s="541"/>
      <c r="I1800" s="541"/>
      <c r="K1800" s="287">
        <v>1</v>
      </c>
      <c r="AG1800" s="430" t="str">
        <f>IF(AI1800=1,SUM(AI$13:AI1800),"")</f>
        <v/>
      </c>
      <c r="AH1800" s="431" t="str">
        <f t="shared" si="59"/>
        <v/>
      </c>
      <c r="AI1800" s="430" t="str">
        <f t="shared" si="60"/>
        <v/>
      </c>
    </row>
    <row r="1801" spans="3:35" ht="20" customHeight="1">
      <c r="C1801" s="83">
        <v>1789</v>
      </c>
      <c r="D1801" s="541"/>
      <c r="E1801" s="541"/>
      <c r="F1801" s="541"/>
      <c r="G1801" s="542"/>
      <c r="H1801" s="541"/>
      <c r="I1801" s="541"/>
      <c r="K1801" s="287">
        <v>1</v>
      </c>
      <c r="AG1801" s="430" t="str">
        <f>IF(AI1801=1,SUM(AI$13:AI1801),"")</f>
        <v/>
      </c>
      <c r="AH1801" s="431" t="str">
        <f t="shared" si="59"/>
        <v/>
      </c>
      <c r="AI1801" s="430" t="str">
        <f t="shared" si="60"/>
        <v/>
      </c>
    </row>
    <row r="1802" spans="3:35" ht="20" customHeight="1">
      <c r="C1802" s="83">
        <v>1790</v>
      </c>
      <c r="D1802" s="541"/>
      <c r="E1802" s="541"/>
      <c r="F1802" s="541"/>
      <c r="G1802" s="542"/>
      <c r="H1802" s="541"/>
      <c r="I1802" s="541"/>
      <c r="K1802" s="287">
        <v>1</v>
      </c>
      <c r="AG1802" s="430" t="str">
        <f>IF(AI1802=1,SUM(AI$13:AI1802),"")</f>
        <v/>
      </c>
      <c r="AH1802" s="431" t="str">
        <f t="shared" si="59"/>
        <v/>
      </c>
      <c r="AI1802" s="430" t="str">
        <f t="shared" si="60"/>
        <v/>
      </c>
    </row>
    <row r="1803" spans="3:35" ht="20" customHeight="1">
      <c r="C1803" s="83">
        <v>1791</v>
      </c>
      <c r="D1803" s="541"/>
      <c r="E1803" s="541"/>
      <c r="F1803" s="541"/>
      <c r="G1803" s="542"/>
      <c r="H1803" s="541"/>
      <c r="I1803" s="541"/>
      <c r="K1803" s="287">
        <v>1</v>
      </c>
      <c r="AG1803" s="430" t="str">
        <f>IF(AI1803=1,SUM(AI$13:AI1803),"")</f>
        <v/>
      </c>
      <c r="AH1803" s="431" t="str">
        <f t="shared" si="59"/>
        <v/>
      </c>
      <c r="AI1803" s="430" t="str">
        <f t="shared" si="60"/>
        <v/>
      </c>
    </row>
    <row r="1804" spans="3:35" ht="20" customHeight="1">
      <c r="C1804" s="83">
        <v>1792</v>
      </c>
      <c r="D1804" s="541"/>
      <c r="E1804" s="541"/>
      <c r="F1804" s="541"/>
      <c r="G1804" s="542"/>
      <c r="H1804" s="541"/>
      <c r="I1804" s="541"/>
      <c r="K1804" s="287">
        <v>1</v>
      </c>
      <c r="AG1804" s="430" t="str">
        <f>IF(AI1804=1,SUM(AI$13:AI1804),"")</f>
        <v/>
      </c>
      <c r="AH1804" s="431" t="str">
        <f t="shared" si="59"/>
        <v/>
      </c>
      <c r="AI1804" s="430" t="str">
        <f t="shared" si="60"/>
        <v/>
      </c>
    </row>
    <row r="1805" spans="3:35" ht="20" customHeight="1">
      <c r="C1805" s="83">
        <v>1793</v>
      </c>
      <c r="D1805" s="541"/>
      <c r="E1805" s="541"/>
      <c r="F1805" s="541"/>
      <c r="G1805" s="542"/>
      <c r="H1805" s="541"/>
      <c r="I1805" s="541"/>
      <c r="K1805" s="287">
        <v>1</v>
      </c>
      <c r="AG1805" s="430" t="str">
        <f>IF(AI1805=1,SUM(AI$13:AI1805),"")</f>
        <v/>
      </c>
      <c r="AH1805" s="431" t="str">
        <f t="shared" si="59"/>
        <v/>
      </c>
      <c r="AI1805" s="430" t="str">
        <f t="shared" si="60"/>
        <v/>
      </c>
    </row>
    <row r="1806" spans="3:35" ht="20" customHeight="1">
      <c r="C1806" s="83">
        <v>1794</v>
      </c>
      <c r="D1806" s="541"/>
      <c r="E1806" s="541"/>
      <c r="F1806" s="541"/>
      <c r="G1806" s="542"/>
      <c r="H1806" s="541"/>
      <c r="I1806" s="541"/>
      <c r="K1806" s="287">
        <v>1</v>
      </c>
      <c r="AG1806" s="430" t="str">
        <f>IF(AI1806=1,SUM(AI$13:AI1806),"")</f>
        <v/>
      </c>
      <c r="AH1806" s="431" t="str">
        <f t="shared" ref="AH1806:AH1869" si="61">IF(I1806="","",I1806&amp;"; ")</f>
        <v/>
      </c>
      <c r="AI1806" s="430" t="str">
        <f t="shared" ref="AI1806:AI1869" si="62">IF(AH1806="","",1)</f>
        <v/>
      </c>
    </row>
    <row r="1807" spans="3:35" ht="20" customHeight="1">
      <c r="C1807" s="83">
        <v>1795</v>
      </c>
      <c r="D1807" s="541"/>
      <c r="E1807" s="541"/>
      <c r="F1807" s="541"/>
      <c r="G1807" s="542"/>
      <c r="H1807" s="541"/>
      <c r="I1807" s="541"/>
      <c r="K1807" s="287">
        <v>1</v>
      </c>
      <c r="AG1807" s="430" t="str">
        <f>IF(AI1807=1,SUM(AI$13:AI1807),"")</f>
        <v/>
      </c>
      <c r="AH1807" s="431" t="str">
        <f t="shared" si="61"/>
        <v/>
      </c>
      <c r="AI1807" s="430" t="str">
        <f t="shared" si="62"/>
        <v/>
      </c>
    </row>
    <row r="1808" spans="3:35" ht="20" customHeight="1">
      <c r="C1808" s="83">
        <v>1796</v>
      </c>
      <c r="D1808" s="541"/>
      <c r="E1808" s="541"/>
      <c r="F1808" s="541"/>
      <c r="G1808" s="542"/>
      <c r="H1808" s="541"/>
      <c r="I1808" s="541"/>
      <c r="K1808" s="287">
        <v>1</v>
      </c>
      <c r="AG1808" s="430" t="str">
        <f>IF(AI1808=1,SUM(AI$13:AI1808),"")</f>
        <v/>
      </c>
      <c r="AH1808" s="431" t="str">
        <f t="shared" si="61"/>
        <v/>
      </c>
      <c r="AI1808" s="430" t="str">
        <f t="shared" si="62"/>
        <v/>
      </c>
    </row>
    <row r="1809" spans="3:35" ht="20" customHeight="1">
      <c r="C1809" s="83">
        <v>1797</v>
      </c>
      <c r="D1809" s="541"/>
      <c r="E1809" s="541"/>
      <c r="F1809" s="541"/>
      <c r="G1809" s="542"/>
      <c r="H1809" s="541"/>
      <c r="I1809" s="541"/>
      <c r="K1809" s="287">
        <v>1</v>
      </c>
      <c r="AG1809" s="430" t="str">
        <f>IF(AI1809=1,SUM(AI$13:AI1809),"")</f>
        <v/>
      </c>
      <c r="AH1809" s="431" t="str">
        <f t="shared" si="61"/>
        <v/>
      </c>
      <c r="AI1809" s="430" t="str">
        <f t="shared" si="62"/>
        <v/>
      </c>
    </row>
    <row r="1810" spans="3:35" ht="20" customHeight="1">
      <c r="C1810" s="83">
        <v>1798</v>
      </c>
      <c r="D1810" s="541"/>
      <c r="E1810" s="541"/>
      <c r="F1810" s="541"/>
      <c r="G1810" s="542"/>
      <c r="H1810" s="541"/>
      <c r="I1810" s="541"/>
      <c r="K1810" s="287">
        <v>1</v>
      </c>
      <c r="AG1810" s="430" t="str">
        <f>IF(AI1810=1,SUM(AI$13:AI1810),"")</f>
        <v/>
      </c>
      <c r="AH1810" s="431" t="str">
        <f t="shared" si="61"/>
        <v/>
      </c>
      <c r="AI1810" s="430" t="str">
        <f t="shared" si="62"/>
        <v/>
      </c>
    </row>
    <row r="1811" spans="3:35" ht="20" customHeight="1">
      <c r="C1811" s="83">
        <v>1799</v>
      </c>
      <c r="D1811" s="541"/>
      <c r="E1811" s="541"/>
      <c r="F1811" s="541"/>
      <c r="G1811" s="542"/>
      <c r="H1811" s="541"/>
      <c r="I1811" s="541"/>
      <c r="K1811" s="287">
        <v>1</v>
      </c>
      <c r="AG1811" s="430" t="str">
        <f>IF(AI1811=1,SUM(AI$13:AI1811),"")</f>
        <v/>
      </c>
      <c r="AH1811" s="431" t="str">
        <f t="shared" si="61"/>
        <v/>
      </c>
      <c r="AI1811" s="430" t="str">
        <f t="shared" si="62"/>
        <v/>
      </c>
    </row>
    <row r="1812" spans="3:35" ht="20" customHeight="1">
      <c r="C1812" s="83">
        <v>1800</v>
      </c>
      <c r="D1812" s="541"/>
      <c r="E1812" s="541"/>
      <c r="F1812" s="541"/>
      <c r="G1812" s="542"/>
      <c r="H1812" s="541"/>
      <c r="I1812" s="541"/>
      <c r="K1812" s="287">
        <v>1</v>
      </c>
      <c r="AG1812" s="430" t="str">
        <f>IF(AI1812=1,SUM(AI$13:AI1812),"")</f>
        <v/>
      </c>
      <c r="AH1812" s="431" t="str">
        <f t="shared" si="61"/>
        <v/>
      </c>
      <c r="AI1812" s="430" t="str">
        <f t="shared" si="62"/>
        <v/>
      </c>
    </row>
    <row r="1813" spans="3:35" ht="20" customHeight="1">
      <c r="C1813" s="83">
        <v>1801</v>
      </c>
      <c r="D1813" s="541"/>
      <c r="E1813" s="541"/>
      <c r="F1813" s="541"/>
      <c r="G1813" s="542"/>
      <c r="H1813" s="541"/>
      <c r="I1813" s="541"/>
      <c r="K1813" s="287">
        <v>1</v>
      </c>
      <c r="AG1813" s="430" t="str">
        <f>IF(AI1813=1,SUM(AI$13:AI1813),"")</f>
        <v/>
      </c>
      <c r="AH1813" s="431" t="str">
        <f t="shared" si="61"/>
        <v/>
      </c>
      <c r="AI1813" s="430" t="str">
        <f t="shared" si="62"/>
        <v/>
      </c>
    </row>
    <row r="1814" spans="3:35" ht="20" customHeight="1">
      <c r="C1814" s="83">
        <v>1802</v>
      </c>
      <c r="D1814" s="541"/>
      <c r="E1814" s="541"/>
      <c r="F1814" s="541"/>
      <c r="G1814" s="542"/>
      <c r="H1814" s="541"/>
      <c r="I1814" s="541"/>
      <c r="K1814" s="287">
        <v>1</v>
      </c>
      <c r="AG1814" s="430" t="str">
        <f>IF(AI1814=1,SUM(AI$13:AI1814),"")</f>
        <v/>
      </c>
      <c r="AH1814" s="431" t="str">
        <f t="shared" si="61"/>
        <v/>
      </c>
      <c r="AI1814" s="430" t="str">
        <f t="shared" si="62"/>
        <v/>
      </c>
    </row>
    <row r="1815" spans="3:35" ht="20" customHeight="1">
      <c r="C1815" s="83">
        <v>1803</v>
      </c>
      <c r="D1815" s="541"/>
      <c r="E1815" s="541"/>
      <c r="F1815" s="541"/>
      <c r="G1815" s="542"/>
      <c r="H1815" s="541"/>
      <c r="I1815" s="541"/>
      <c r="K1815" s="287">
        <v>1</v>
      </c>
      <c r="AG1815" s="430" t="str">
        <f>IF(AI1815=1,SUM(AI$13:AI1815),"")</f>
        <v/>
      </c>
      <c r="AH1815" s="431" t="str">
        <f t="shared" si="61"/>
        <v/>
      </c>
      <c r="AI1815" s="430" t="str">
        <f t="shared" si="62"/>
        <v/>
      </c>
    </row>
    <row r="1816" spans="3:35" ht="20" customHeight="1">
      <c r="C1816" s="83">
        <v>1804</v>
      </c>
      <c r="D1816" s="541"/>
      <c r="E1816" s="541"/>
      <c r="F1816" s="541"/>
      <c r="G1816" s="542"/>
      <c r="H1816" s="541"/>
      <c r="I1816" s="541"/>
      <c r="K1816" s="287">
        <v>1</v>
      </c>
      <c r="AG1816" s="430" t="str">
        <f>IF(AI1816=1,SUM(AI$13:AI1816),"")</f>
        <v/>
      </c>
      <c r="AH1816" s="431" t="str">
        <f t="shared" si="61"/>
        <v/>
      </c>
      <c r="AI1816" s="430" t="str">
        <f t="shared" si="62"/>
        <v/>
      </c>
    </row>
    <row r="1817" spans="3:35" ht="20" customHeight="1">
      <c r="C1817" s="83">
        <v>1805</v>
      </c>
      <c r="D1817" s="541"/>
      <c r="E1817" s="541"/>
      <c r="F1817" s="541"/>
      <c r="G1817" s="542"/>
      <c r="H1817" s="541"/>
      <c r="I1817" s="541"/>
      <c r="K1817" s="287">
        <v>1</v>
      </c>
      <c r="AG1817" s="430" t="str">
        <f>IF(AI1817=1,SUM(AI$13:AI1817),"")</f>
        <v/>
      </c>
      <c r="AH1817" s="431" t="str">
        <f t="shared" si="61"/>
        <v/>
      </c>
      <c r="AI1817" s="430" t="str">
        <f t="shared" si="62"/>
        <v/>
      </c>
    </row>
    <row r="1818" spans="3:35" ht="20" customHeight="1">
      <c r="C1818" s="83">
        <v>1806</v>
      </c>
      <c r="D1818" s="541"/>
      <c r="E1818" s="541"/>
      <c r="F1818" s="541"/>
      <c r="G1818" s="542"/>
      <c r="H1818" s="541"/>
      <c r="I1818" s="541"/>
      <c r="K1818" s="287">
        <v>1</v>
      </c>
      <c r="AG1818" s="430" t="str">
        <f>IF(AI1818=1,SUM(AI$13:AI1818),"")</f>
        <v/>
      </c>
      <c r="AH1818" s="431" t="str">
        <f t="shared" si="61"/>
        <v/>
      </c>
      <c r="AI1818" s="430" t="str">
        <f t="shared" si="62"/>
        <v/>
      </c>
    </row>
    <row r="1819" spans="3:35" ht="20" customHeight="1">
      <c r="C1819" s="83">
        <v>1807</v>
      </c>
      <c r="D1819" s="541"/>
      <c r="E1819" s="541"/>
      <c r="F1819" s="541"/>
      <c r="G1819" s="542"/>
      <c r="H1819" s="541"/>
      <c r="I1819" s="541"/>
      <c r="K1819" s="287">
        <v>1</v>
      </c>
      <c r="AG1819" s="430" t="str">
        <f>IF(AI1819=1,SUM(AI$13:AI1819),"")</f>
        <v/>
      </c>
      <c r="AH1819" s="431" t="str">
        <f t="shared" si="61"/>
        <v/>
      </c>
      <c r="AI1819" s="430" t="str">
        <f t="shared" si="62"/>
        <v/>
      </c>
    </row>
    <row r="1820" spans="3:35" ht="20" customHeight="1">
      <c r="C1820" s="83">
        <v>1808</v>
      </c>
      <c r="D1820" s="541"/>
      <c r="E1820" s="541"/>
      <c r="F1820" s="541"/>
      <c r="G1820" s="542"/>
      <c r="H1820" s="541"/>
      <c r="I1820" s="541"/>
      <c r="K1820" s="287">
        <v>1</v>
      </c>
      <c r="AG1820" s="430" t="str">
        <f>IF(AI1820=1,SUM(AI$13:AI1820),"")</f>
        <v/>
      </c>
      <c r="AH1820" s="431" t="str">
        <f t="shared" si="61"/>
        <v/>
      </c>
      <c r="AI1820" s="430" t="str">
        <f t="shared" si="62"/>
        <v/>
      </c>
    </row>
    <row r="1821" spans="3:35" ht="20" customHeight="1">
      <c r="C1821" s="83">
        <v>1809</v>
      </c>
      <c r="D1821" s="541"/>
      <c r="E1821" s="541"/>
      <c r="F1821" s="541"/>
      <c r="G1821" s="542"/>
      <c r="H1821" s="541"/>
      <c r="I1821" s="541"/>
      <c r="K1821" s="287">
        <v>1</v>
      </c>
      <c r="AG1821" s="430" t="str">
        <f>IF(AI1821=1,SUM(AI$13:AI1821),"")</f>
        <v/>
      </c>
      <c r="AH1821" s="431" t="str">
        <f t="shared" si="61"/>
        <v/>
      </c>
      <c r="AI1821" s="430" t="str">
        <f t="shared" si="62"/>
        <v/>
      </c>
    </row>
    <row r="1822" spans="3:35" ht="20" customHeight="1">
      <c r="C1822" s="83">
        <v>1810</v>
      </c>
      <c r="D1822" s="541"/>
      <c r="E1822" s="541"/>
      <c r="F1822" s="541"/>
      <c r="G1822" s="542"/>
      <c r="H1822" s="541"/>
      <c r="I1822" s="541"/>
      <c r="K1822" s="287">
        <v>1</v>
      </c>
      <c r="AG1822" s="430" t="str">
        <f>IF(AI1822=1,SUM(AI$13:AI1822),"")</f>
        <v/>
      </c>
      <c r="AH1822" s="431" t="str">
        <f t="shared" si="61"/>
        <v/>
      </c>
      <c r="AI1822" s="430" t="str">
        <f t="shared" si="62"/>
        <v/>
      </c>
    </row>
    <row r="1823" spans="3:35" ht="20" customHeight="1">
      <c r="C1823" s="83">
        <v>1811</v>
      </c>
      <c r="D1823" s="541"/>
      <c r="E1823" s="541"/>
      <c r="F1823" s="541"/>
      <c r="G1823" s="542"/>
      <c r="H1823" s="541"/>
      <c r="I1823" s="541"/>
      <c r="K1823" s="287">
        <v>1</v>
      </c>
      <c r="AG1823" s="430" t="str">
        <f>IF(AI1823=1,SUM(AI$13:AI1823),"")</f>
        <v/>
      </c>
      <c r="AH1823" s="431" t="str">
        <f t="shared" si="61"/>
        <v/>
      </c>
      <c r="AI1823" s="430" t="str">
        <f t="shared" si="62"/>
        <v/>
      </c>
    </row>
    <row r="1824" spans="3:35" ht="20" customHeight="1">
      <c r="C1824" s="83">
        <v>1812</v>
      </c>
      <c r="D1824" s="541"/>
      <c r="E1824" s="541"/>
      <c r="F1824" s="541"/>
      <c r="G1824" s="542"/>
      <c r="H1824" s="541"/>
      <c r="I1824" s="541"/>
      <c r="K1824" s="287">
        <v>1</v>
      </c>
      <c r="AG1824" s="430" t="str">
        <f>IF(AI1824=1,SUM(AI$13:AI1824),"")</f>
        <v/>
      </c>
      <c r="AH1824" s="431" t="str">
        <f t="shared" si="61"/>
        <v/>
      </c>
      <c r="AI1824" s="430" t="str">
        <f t="shared" si="62"/>
        <v/>
      </c>
    </row>
    <row r="1825" spans="3:35" ht="20" customHeight="1">
      <c r="C1825" s="83">
        <v>1813</v>
      </c>
      <c r="D1825" s="541"/>
      <c r="E1825" s="541"/>
      <c r="F1825" s="541"/>
      <c r="G1825" s="542"/>
      <c r="H1825" s="541"/>
      <c r="I1825" s="541"/>
      <c r="K1825" s="287">
        <v>1</v>
      </c>
      <c r="AG1825" s="430" t="str">
        <f>IF(AI1825=1,SUM(AI$13:AI1825),"")</f>
        <v/>
      </c>
      <c r="AH1825" s="431" t="str">
        <f t="shared" si="61"/>
        <v/>
      </c>
      <c r="AI1825" s="430" t="str">
        <f t="shared" si="62"/>
        <v/>
      </c>
    </row>
    <row r="1826" spans="3:35" ht="20" customHeight="1">
      <c r="C1826" s="83">
        <v>1814</v>
      </c>
      <c r="D1826" s="541"/>
      <c r="E1826" s="541"/>
      <c r="F1826" s="541"/>
      <c r="G1826" s="542"/>
      <c r="H1826" s="541"/>
      <c r="I1826" s="541"/>
      <c r="K1826" s="287">
        <v>1</v>
      </c>
      <c r="AG1826" s="430" t="str">
        <f>IF(AI1826=1,SUM(AI$13:AI1826),"")</f>
        <v/>
      </c>
      <c r="AH1826" s="431" t="str">
        <f t="shared" si="61"/>
        <v/>
      </c>
      <c r="AI1826" s="430" t="str">
        <f t="shared" si="62"/>
        <v/>
      </c>
    </row>
    <row r="1827" spans="3:35" ht="20" customHeight="1">
      <c r="C1827" s="83">
        <v>1815</v>
      </c>
      <c r="D1827" s="541"/>
      <c r="E1827" s="541"/>
      <c r="F1827" s="541"/>
      <c r="G1827" s="542"/>
      <c r="H1827" s="541"/>
      <c r="I1827" s="541"/>
      <c r="K1827" s="287">
        <v>1</v>
      </c>
      <c r="AG1827" s="430" t="str">
        <f>IF(AI1827=1,SUM(AI$13:AI1827),"")</f>
        <v/>
      </c>
      <c r="AH1827" s="431" t="str">
        <f t="shared" si="61"/>
        <v/>
      </c>
      <c r="AI1827" s="430" t="str">
        <f t="shared" si="62"/>
        <v/>
      </c>
    </row>
    <row r="1828" spans="3:35" ht="20" customHeight="1">
      <c r="C1828" s="83">
        <v>1816</v>
      </c>
      <c r="D1828" s="541"/>
      <c r="E1828" s="541"/>
      <c r="F1828" s="541"/>
      <c r="G1828" s="542"/>
      <c r="H1828" s="541"/>
      <c r="I1828" s="541"/>
      <c r="K1828" s="287">
        <v>1</v>
      </c>
      <c r="AG1828" s="430" t="str">
        <f>IF(AI1828=1,SUM(AI$13:AI1828),"")</f>
        <v/>
      </c>
      <c r="AH1828" s="431" t="str">
        <f t="shared" si="61"/>
        <v/>
      </c>
      <c r="AI1828" s="430" t="str">
        <f t="shared" si="62"/>
        <v/>
      </c>
    </row>
    <row r="1829" spans="3:35" ht="20" customHeight="1">
      <c r="C1829" s="83">
        <v>1817</v>
      </c>
      <c r="D1829" s="541"/>
      <c r="E1829" s="541"/>
      <c r="F1829" s="541"/>
      <c r="G1829" s="542"/>
      <c r="H1829" s="541"/>
      <c r="I1829" s="541"/>
      <c r="K1829" s="287">
        <v>1</v>
      </c>
      <c r="AG1829" s="430" t="str">
        <f>IF(AI1829=1,SUM(AI$13:AI1829),"")</f>
        <v/>
      </c>
      <c r="AH1829" s="431" t="str">
        <f t="shared" si="61"/>
        <v/>
      </c>
      <c r="AI1829" s="430" t="str">
        <f t="shared" si="62"/>
        <v/>
      </c>
    </row>
    <row r="1830" spans="3:35" ht="20" customHeight="1">
      <c r="C1830" s="83">
        <v>1818</v>
      </c>
      <c r="D1830" s="541"/>
      <c r="E1830" s="541"/>
      <c r="F1830" s="541"/>
      <c r="G1830" s="542"/>
      <c r="H1830" s="541"/>
      <c r="I1830" s="541"/>
      <c r="K1830" s="287">
        <v>1</v>
      </c>
      <c r="AG1830" s="430" t="str">
        <f>IF(AI1830=1,SUM(AI$13:AI1830),"")</f>
        <v/>
      </c>
      <c r="AH1830" s="431" t="str">
        <f t="shared" si="61"/>
        <v/>
      </c>
      <c r="AI1830" s="430" t="str">
        <f t="shared" si="62"/>
        <v/>
      </c>
    </row>
    <row r="1831" spans="3:35" ht="20" customHeight="1">
      <c r="C1831" s="83">
        <v>1819</v>
      </c>
      <c r="D1831" s="541"/>
      <c r="E1831" s="541"/>
      <c r="F1831" s="541"/>
      <c r="G1831" s="542"/>
      <c r="H1831" s="541"/>
      <c r="I1831" s="541"/>
      <c r="K1831" s="287">
        <v>1</v>
      </c>
      <c r="AG1831" s="430" t="str">
        <f>IF(AI1831=1,SUM(AI$13:AI1831),"")</f>
        <v/>
      </c>
      <c r="AH1831" s="431" t="str">
        <f t="shared" si="61"/>
        <v/>
      </c>
      <c r="AI1831" s="430" t="str">
        <f t="shared" si="62"/>
        <v/>
      </c>
    </row>
    <row r="1832" spans="3:35" ht="20" customHeight="1">
      <c r="C1832" s="83">
        <v>1820</v>
      </c>
      <c r="D1832" s="541"/>
      <c r="E1832" s="541"/>
      <c r="F1832" s="541"/>
      <c r="G1832" s="542"/>
      <c r="H1832" s="541"/>
      <c r="I1832" s="541"/>
      <c r="K1832" s="287">
        <v>1</v>
      </c>
      <c r="AG1832" s="430" t="str">
        <f>IF(AI1832=1,SUM(AI$13:AI1832),"")</f>
        <v/>
      </c>
      <c r="AH1832" s="431" t="str">
        <f t="shared" si="61"/>
        <v/>
      </c>
      <c r="AI1832" s="430" t="str">
        <f t="shared" si="62"/>
        <v/>
      </c>
    </row>
    <row r="1833" spans="3:35" ht="20" customHeight="1">
      <c r="C1833" s="83">
        <v>1821</v>
      </c>
      <c r="D1833" s="541"/>
      <c r="E1833" s="541"/>
      <c r="F1833" s="541"/>
      <c r="G1833" s="542"/>
      <c r="H1833" s="541"/>
      <c r="I1833" s="541"/>
      <c r="K1833" s="287">
        <v>1</v>
      </c>
      <c r="AG1833" s="430" t="str">
        <f>IF(AI1833=1,SUM(AI$13:AI1833),"")</f>
        <v/>
      </c>
      <c r="AH1833" s="431" t="str">
        <f t="shared" si="61"/>
        <v/>
      </c>
      <c r="AI1833" s="430" t="str">
        <f t="shared" si="62"/>
        <v/>
      </c>
    </row>
    <row r="1834" spans="3:35" ht="20" customHeight="1">
      <c r="C1834" s="83">
        <v>1822</v>
      </c>
      <c r="D1834" s="541"/>
      <c r="E1834" s="541"/>
      <c r="F1834" s="541"/>
      <c r="G1834" s="542"/>
      <c r="H1834" s="541"/>
      <c r="I1834" s="541"/>
      <c r="K1834" s="287">
        <v>1</v>
      </c>
      <c r="AG1834" s="430" t="str">
        <f>IF(AI1834=1,SUM(AI$13:AI1834),"")</f>
        <v/>
      </c>
      <c r="AH1834" s="431" t="str">
        <f t="shared" si="61"/>
        <v/>
      </c>
      <c r="AI1834" s="430" t="str">
        <f t="shared" si="62"/>
        <v/>
      </c>
    </row>
    <row r="1835" spans="3:35" ht="20" customHeight="1">
      <c r="C1835" s="83">
        <v>1823</v>
      </c>
      <c r="D1835" s="541"/>
      <c r="E1835" s="541"/>
      <c r="F1835" s="541"/>
      <c r="G1835" s="542"/>
      <c r="H1835" s="541"/>
      <c r="I1835" s="541"/>
      <c r="K1835" s="287">
        <v>1</v>
      </c>
      <c r="AG1835" s="430" t="str">
        <f>IF(AI1835=1,SUM(AI$13:AI1835),"")</f>
        <v/>
      </c>
      <c r="AH1835" s="431" t="str">
        <f t="shared" si="61"/>
        <v/>
      </c>
      <c r="AI1835" s="430" t="str">
        <f t="shared" si="62"/>
        <v/>
      </c>
    </row>
    <row r="1836" spans="3:35" ht="20" customHeight="1">
      <c r="C1836" s="83">
        <v>1824</v>
      </c>
      <c r="D1836" s="541"/>
      <c r="E1836" s="541"/>
      <c r="F1836" s="541"/>
      <c r="G1836" s="542"/>
      <c r="H1836" s="541"/>
      <c r="I1836" s="541"/>
      <c r="K1836" s="287">
        <v>1</v>
      </c>
      <c r="AG1836" s="430" t="str">
        <f>IF(AI1836=1,SUM(AI$13:AI1836),"")</f>
        <v/>
      </c>
      <c r="AH1836" s="431" t="str">
        <f t="shared" si="61"/>
        <v/>
      </c>
      <c r="AI1836" s="430" t="str">
        <f t="shared" si="62"/>
        <v/>
      </c>
    </row>
    <row r="1837" spans="3:35" ht="20" customHeight="1">
      <c r="C1837" s="83">
        <v>1825</v>
      </c>
      <c r="D1837" s="541"/>
      <c r="E1837" s="541"/>
      <c r="F1837" s="541"/>
      <c r="G1837" s="542"/>
      <c r="H1837" s="541"/>
      <c r="I1837" s="541"/>
      <c r="K1837" s="287">
        <v>1</v>
      </c>
      <c r="AG1837" s="430" t="str">
        <f>IF(AI1837=1,SUM(AI$13:AI1837),"")</f>
        <v/>
      </c>
      <c r="AH1837" s="431" t="str">
        <f t="shared" si="61"/>
        <v/>
      </c>
      <c r="AI1837" s="430" t="str">
        <f t="shared" si="62"/>
        <v/>
      </c>
    </row>
    <row r="1838" spans="3:35" ht="20" customHeight="1">
      <c r="C1838" s="83">
        <v>1826</v>
      </c>
      <c r="D1838" s="541"/>
      <c r="E1838" s="541"/>
      <c r="F1838" s="541"/>
      <c r="G1838" s="542"/>
      <c r="H1838" s="541"/>
      <c r="I1838" s="541"/>
      <c r="K1838" s="287">
        <v>1</v>
      </c>
      <c r="AG1838" s="430" t="str">
        <f>IF(AI1838=1,SUM(AI$13:AI1838),"")</f>
        <v/>
      </c>
      <c r="AH1838" s="431" t="str">
        <f t="shared" si="61"/>
        <v/>
      </c>
      <c r="AI1838" s="430" t="str">
        <f t="shared" si="62"/>
        <v/>
      </c>
    </row>
    <row r="1839" spans="3:35" ht="20" customHeight="1">
      <c r="C1839" s="83">
        <v>1827</v>
      </c>
      <c r="D1839" s="541"/>
      <c r="E1839" s="541"/>
      <c r="F1839" s="541"/>
      <c r="G1839" s="542"/>
      <c r="H1839" s="541"/>
      <c r="I1839" s="541"/>
      <c r="K1839" s="287">
        <v>1</v>
      </c>
      <c r="AG1839" s="430" t="str">
        <f>IF(AI1839=1,SUM(AI$13:AI1839),"")</f>
        <v/>
      </c>
      <c r="AH1839" s="431" t="str">
        <f t="shared" si="61"/>
        <v/>
      </c>
      <c r="AI1839" s="430" t="str">
        <f t="shared" si="62"/>
        <v/>
      </c>
    </row>
    <row r="1840" spans="3:35" ht="20" customHeight="1">
      <c r="C1840" s="83">
        <v>1828</v>
      </c>
      <c r="D1840" s="541"/>
      <c r="E1840" s="541"/>
      <c r="F1840" s="541"/>
      <c r="G1840" s="542"/>
      <c r="H1840" s="541"/>
      <c r="I1840" s="541"/>
      <c r="K1840" s="287">
        <v>1</v>
      </c>
      <c r="AG1840" s="430" t="str">
        <f>IF(AI1840=1,SUM(AI$13:AI1840),"")</f>
        <v/>
      </c>
      <c r="AH1840" s="431" t="str">
        <f t="shared" si="61"/>
        <v/>
      </c>
      <c r="AI1840" s="430" t="str">
        <f t="shared" si="62"/>
        <v/>
      </c>
    </row>
    <row r="1841" spans="3:35" ht="20" customHeight="1">
      <c r="C1841" s="83">
        <v>1829</v>
      </c>
      <c r="D1841" s="541"/>
      <c r="E1841" s="541"/>
      <c r="F1841" s="541"/>
      <c r="G1841" s="542"/>
      <c r="H1841" s="541"/>
      <c r="I1841" s="541"/>
      <c r="K1841" s="287">
        <v>1</v>
      </c>
      <c r="AG1841" s="430" t="str">
        <f>IF(AI1841=1,SUM(AI$13:AI1841),"")</f>
        <v/>
      </c>
      <c r="AH1841" s="431" t="str">
        <f t="shared" si="61"/>
        <v/>
      </c>
      <c r="AI1841" s="430" t="str">
        <f t="shared" si="62"/>
        <v/>
      </c>
    </row>
    <row r="1842" spans="3:35" ht="20" customHeight="1">
      <c r="C1842" s="83">
        <v>1830</v>
      </c>
      <c r="D1842" s="541"/>
      <c r="E1842" s="541"/>
      <c r="F1842" s="541"/>
      <c r="G1842" s="542"/>
      <c r="H1842" s="541"/>
      <c r="I1842" s="541"/>
      <c r="K1842" s="287">
        <v>1</v>
      </c>
      <c r="AG1842" s="430" t="str">
        <f>IF(AI1842=1,SUM(AI$13:AI1842),"")</f>
        <v/>
      </c>
      <c r="AH1842" s="431" t="str">
        <f t="shared" si="61"/>
        <v/>
      </c>
      <c r="AI1842" s="430" t="str">
        <f t="shared" si="62"/>
        <v/>
      </c>
    </row>
    <row r="1843" spans="3:35" ht="20" customHeight="1">
      <c r="C1843" s="83">
        <v>1831</v>
      </c>
      <c r="D1843" s="541"/>
      <c r="E1843" s="541"/>
      <c r="F1843" s="541"/>
      <c r="G1843" s="542"/>
      <c r="H1843" s="541"/>
      <c r="I1843" s="541"/>
      <c r="K1843" s="287">
        <v>1</v>
      </c>
      <c r="AG1843" s="430" t="str">
        <f>IF(AI1843=1,SUM(AI$13:AI1843),"")</f>
        <v/>
      </c>
      <c r="AH1843" s="431" t="str">
        <f t="shared" si="61"/>
        <v/>
      </c>
      <c r="AI1843" s="430" t="str">
        <f t="shared" si="62"/>
        <v/>
      </c>
    </row>
    <row r="1844" spans="3:35" ht="20" customHeight="1">
      <c r="C1844" s="83">
        <v>1832</v>
      </c>
      <c r="D1844" s="541"/>
      <c r="E1844" s="541"/>
      <c r="F1844" s="541"/>
      <c r="G1844" s="542"/>
      <c r="H1844" s="541"/>
      <c r="I1844" s="541"/>
      <c r="K1844" s="287">
        <v>1</v>
      </c>
      <c r="AG1844" s="430" t="str">
        <f>IF(AI1844=1,SUM(AI$13:AI1844),"")</f>
        <v/>
      </c>
      <c r="AH1844" s="431" t="str">
        <f t="shared" si="61"/>
        <v/>
      </c>
      <c r="AI1844" s="430" t="str">
        <f t="shared" si="62"/>
        <v/>
      </c>
    </row>
    <row r="1845" spans="3:35" ht="20" customHeight="1">
      <c r="C1845" s="83">
        <v>1833</v>
      </c>
      <c r="D1845" s="541"/>
      <c r="E1845" s="541"/>
      <c r="F1845" s="541"/>
      <c r="G1845" s="542"/>
      <c r="H1845" s="541"/>
      <c r="I1845" s="541"/>
      <c r="K1845" s="287">
        <v>1</v>
      </c>
      <c r="AG1845" s="430" t="str">
        <f>IF(AI1845=1,SUM(AI$13:AI1845),"")</f>
        <v/>
      </c>
      <c r="AH1845" s="431" t="str">
        <f t="shared" si="61"/>
        <v/>
      </c>
      <c r="AI1845" s="430" t="str">
        <f t="shared" si="62"/>
        <v/>
      </c>
    </row>
    <row r="1846" spans="3:35" ht="20" customHeight="1">
      <c r="C1846" s="83">
        <v>1834</v>
      </c>
      <c r="D1846" s="541"/>
      <c r="E1846" s="541"/>
      <c r="F1846" s="541"/>
      <c r="G1846" s="542"/>
      <c r="H1846" s="541"/>
      <c r="I1846" s="541"/>
      <c r="K1846" s="287">
        <v>1</v>
      </c>
      <c r="AG1846" s="430" t="str">
        <f>IF(AI1846=1,SUM(AI$13:AI1846),"")</f>
        <v/>
      </c>
      <c r="AH1846" s="431" t="str">
        <f t="shared" si="61"/>
        <v/>
      </c>
      <c r="AI1846" s="430" t="str">
        <f t="shared" si="62"/>
        <v/>
      </c>
    </row>
    <row r="1847" spans="3:35" ht="20" customHeight="1">
      <c r="C1847" s="83">
        <v>1835</v>
      </c>
      <c r="D1847" s="541"/>
      <c r="E1847" s="541"/>
      <c r="F1847" s="541"/>
      <c r="G1847" s="542"/>
      <c r="H1847" s="541"/>
      <c r="I1847" s="541"/>
      <c r="K1847" s="287">
        <v>1</v>
      </c>
      <c r="AG1847" s="430" t="str">
        <f>IF(AI1847=1,SUM(AI$13:AI1847),"")</f>
        <v/>
      </c>
      <c r="AH1847" s="431" t="str">
        <f t="shared" si="61"/>
        <v/>
      </c>
      <c r="AI1847" s="430" t="str">
        <f t="shared" si="62"/>
        <v/>
      </c>
    </row>
    <row r="1848" spans="3:35" ht="20" customHeight="1">
      <c r="C1848" s="83">
        <v>1836</v>
      </c>
      <c r="D1848" s="541"/>
      <c r="E1848" s="541"/>
      <c r="F1848" s="541"/>
      <c r="G1848" s="542"/>
      <c r="H1848" s="541"/>
      <c r="I1848" s="541"/>
      <c r="K1848" s="287">
        <v>1</v>
      </c>
      <c r="AG1848" s="430" t="str">
        <f>IF(AI1848=1,SUM(AI$13:AI1848),"")</f>
        <v/>
      </c>
      <c r="AH1848" s="431" t="str">
        <f t="shared" si="61"/>
        <v/>
      </c>
      <c r="AI1848" s="430" t="str">
        <f t="shared" si="62"/>
        <v/>
      </c>
    </row>
    <row r="1849" spans="3:35" ht="20" customHeight="1">
      <c r="C1849" s="83">
        <v>1837</v>
      </c>
      <c r="D1849" s="541"/>
      <c r="E1849" s="541"/>
      <c r="F1849" s="541"/>
      <c r="G1849" s="542"/>
      <c r="H1849" s="541"/>
      <c r="I1849" s="541"/>
      <c r="K1849" s="287">
        <v>1</v>
      </c>
      <c r="AG1849" s="430" t="str">
        <f>IF(AI1849=1,SUM(AI$13:AI1849),"")</f>
        <v/>
      </c>
      <c r="AH1849" s="431" t="str">
        <f t="shared" si="61"/>
        <v/>
      </c>
      <c r="AI1849" s="430" t="str">
        <f t="shared" si="62"/>
        <v/>
      </c>
    </row>
    <row r="1850" spans="3:35" ht="20" customHeight="1">
      <c r="C1850" s="83">
        <v>1838</v>
      </c>
      <c r="D1850" s="541"/>
      <c r="E1850" s="541"/>
      <c r="F1850" s="541"/>
      <c r="G1850" s="542"/>
      <c r="H1850" s="541"/>
      <c r="I1850" s="541"/>
      <c r="K1850" s="287">
        <v>1</v>
      </c>
      <c r="AG1850" s="430" t="str">
        <f>IF(AI1850=1,SUM(AI$13:AI1850),"")</f>
        <v/>
      </c>
      <c r="AH1850" s="431" t="str">
        <f t="shared" si="61"/>
        <v/>
      </c>
      <c r="AI1850" s="430" t="str">
        <f t="shared" si="62"/>
        <v/>
      </c>
    </row>
    <row r="1851" spans="3:35" ht="20" customHeight="1">
      <c r="C1851" s="83">
        <v>1839</v>
      </c>
      <c r="D1851" s="541"/>
      <c r="E1851" s="541"/>
      <c r="F1851" s="541"/>
      <c r="G1851" s="542"/>
      <c r="H1851" s="541"/>
      <c r="I1851" s="541"/>
      <c r="K1851" s="287">
        <v>1</v>
      </c>
      <c r="AG1851" s="430" t="str">
        <f>IF(AI1851=1,SUM(AI$13:AI1851),"")</f>
        <v/>
      </c>
      <c r="AH1851" s="431" t="str">
        <f t="shared" si="61"/>
        <v/>
      </c>
      <c r="AI1851" s="430" t="str">
        <f t="shared" si="62"/>
        <v/>
      </c>
    </row>
    <row r="1852" spans="3:35" ht="20" customHeight="1">
      <c r="C1852" s="83">
        <v>1840</v>
      </c>
      <c r="D1852" s="541"/>
      <c r="E1852" s="541"/>
      <c r="F1852" s="541"/>
      <c r="G1852" s="542"/>
      <c r="H1852" s="541"/>
      <c r="I1852" s="541"/>
      <c r="K1852" s="287">
        <v>1</v>
      </c>
      <c r="AG1852" s="430" t="str">
        <f>IF(AI1852=1,SUM(AI$13:AI1852),"")</f>
        <v/>
      </c>
      <c r="AH1852" s="431" t="str">
        <f t="shared" si="61"/>
        <v/>
      </c>
      <c r="AI1852" s="430" t="str">
        <f t="shared" si="62"/>
        <v/>
      </c>
    </row>
    <row r="1853" spans="3:35" ht="20" customHeight="1">
      <c r="C1853" s="83">
        <v>1841</v>
      </c>
      <c r="D1853" s="541"/>
      <c r="E1853" s="541"/>
      <c r="F1853" s="541"/>
      <c r="G1853" s="542"/>
      <c r="H1853" s="541"/>
      <c r="I1853" s="541"/>
      <c r="K1853" s="287">
        <v>1</v>
      </c>
      <c r="AG1853" s="430" t="str">
        <f>IF(AI1853=1,SUM(AI$13:AI1853),"")</f>
        <v/>
      </c>
      <c r="AH1853" s="431" t="str">
        <f t="shared" si="61"/>
        <v/>
      </c>
      <c r="AI1853" s="430" t="str">
        <f t="shared" si="62"/>
        <v/>
      </c>
    </row>
    <row r="1854" spans="3:35" ht="20" customHeight="1">
      <c r="C1854" s="83">
        <v>1842</v>
      </c>
      <c r="D1854" s="541"/>
      <c r="E1854" s="541"/>
      <c r="F1854" s="541"/>
      <c r="G1854" s="542"/>
      <c r="H1854" s="541"/>
      <c r="I1854" s="541"/>
      <c r="K1854" s="287">
        <v>1</v>
      </c>
      <c r="AG1854" s="430" t="str">
        <f>IF(AI1854=1,SUM(AI$13:AI1854),"")</f>
        <v/>
      </c>
      <c r="AH1854" s="431" t="str">
        <f t="shared" si="61"/>
        <v/>
      </c>
      <c r="AI1854" s="430" t="str">
        <f t="shared" si="62"/>
        <v/>
      </c>
    </row>
    <row r="1855" spans="3:35" ht="20" customHeight="1">
      <c r="C1855" s="83">
        <v>1843</v>
      </c>
      <c r="D1855" s="541"/>
      <c r="E1855" s="541"/>
      <c r="F1855" s="541"/>
      <c r="G1855" s="542"/>
      <c r="H1855" s="541"/>
      <c r="I1855" s="541"/>
      <c r="K1855" s="287">
        <v>1</v>
      </c>
      <c r="AG1855" s="430" t="str">
        <f>IF(AI1855=1,SUM(AI$13:AI1855),"")</f>
        <v/>
      </c>
      <c r="AH1855" s="431" t="str">
        <f t="shared" si="61"/>
        <v/>
      </c>
      <c r="AI1855" s="430" t="str">
        <f t="shared" si="62"/>
        <v/>
      </c>
    </row>
    <row r="1856" spans="3:35" ht="20" customHeight="1">
      <c r="C1856" s="83">
        <v>1844</v>
      </c>
      <c r="D1856" s="541"/>
      <c r="E1856" s="541"/>
      <c r="F1856" s="541"/>
      <c r="G1856" s="542"/>
      <c r="H1856" s="541"/>
      <c r="I1856" s="541"/>
      <c r="K1856" s="287">
        <v>1</v>
      </c>
      <c r="AG1856" s="430" t="str">
        <f>IF(AI1856=1,SUM(AI$13:AI1856),"")</f>
        <v/>
      </c>
      <c r="AH1856" s="431" t="str">
        <f t="shared" si="61"/>
        <v/>
      </c>
      <c r="AI1856" s="430" t="str">
        <f t="shared" si="62"/>
        <v/>
      </c>
    </row>
    <row r="1857" spans="3:35" ht="20" customHeight="1">
      <c r="C1857" s="83">
        <v>1845</v>
      </c>
      <c r="D1857" s="541"/>
      <c r="E1857" s="541"/>
      <c r="F1857" s="541"/>
      <c r="G1857" s="542"/>
      <c r="H1857" s="541"/>
      <c r="I1857" s="541"/>
      <c r="K1857" s="287">
        <v>1</v>
      </c>
      <c r="AG1857" s="430" t="str">
        <f>IF(AI1857=1,SUM(AI$13:AI1857),"")</f>
        <v/>
      </c>
      <c r="AH1857" s="431" t="str">
        <f t="shared" si="61"/>
        <v/>
      </c>
      <c r="AI1857" s="430" t="str">
        <f t="shared" si="62"/>
        <v/>
      </c>
    </row>
    <row r="1858" spans="3:35" ht="20" customHeight="1">
      <c r="C1858" s="83">
        <v>1846</v>
      </c>
      <c r="D1858" s="541"/>
      <c r="E1858" s="541"/>
      <c r="F1858" s="541"/>
      <c r="G1858" s="542"/>
      <c r="H1858" s="541"/>
      <c r="I1858" s="541"/>
      <c r="K1858" s="287">
        <v>1</v>
      </c>
      <c r="AG1858" s="430" t="str">
        <f>IF(AI1858=1,SUM(AI$13:AI1858),"")</f>
        <v/>
      </c>
      <c r="AH1858" s="431" t="str">
        <f t="shared" si="61"/>
        <v/>
      </c>
      <c r="AI1858" s="430" t="str">
        <f t="shared" si="62"/>
        <v/>
      </c>
    </row>
    <row r="1859" spans="3:35" ht="20" customHeight="1">
      <c r="C1859" s="83">
        <v>1847</v>
      </c>
      <c r="D1859" s="541"/>
      <c r="E1859" s="541"/>
      <c r="F1859" s="541"/>
      <c r="G1859" s="542"/>
      <c r="H1859" s="541"/>
      <c r="I1859" s="541"/>
      <c r="K1859" s="287">
        <v>1</v>
      </c>
      <c r="AG1859" s="430" t="str">
        <f>IF(AI1859=1,SUM(AI$13:AI1859),"")</f>
        <v/>
      </c>
      <c r="AH1859" s="431" t="str">
        <f t="shared" si="61"/>
        <v/>
      </c>
      <c r="AI1859" s="430" t="str">
        <f t="shared" si="62"/>
        <v/>
      </c>
    </row>
    <row r="1860" spans="3:35" ht="20" customHeight="1">
      <c r="C1860" s="83">
        <v>1848</v>
      </c>
      <c r="D1860" s="541"/>
      <c r="E1860" s="541"/>
      <c r="F1860" s="541"/>
      <c r="G1860" s="542"/>
      <c r="H1860" s="541"/>
      <c r="I1860" s="541"/>
      <c r="K1860" s="287">
        <v>1</v>
      </c>
      <c r="AG1860" s="430" t="str">
        <f>IF(AI1860=1,SUM(AI$13:AI1860),"")</f>
        <v/>
      </c>
      <c r="AH1860" s="431" t="str">
        <f t="shared" si="61"/>
        <v/>
      </c>
      <c r="AI1860" s="430" t="str">
        <f t="shared" si="62"/>
        <v/>
      </c>
    </row>
    <row r="1861" spans="3:35" ht="20" customHeight="1">
      <c r="C1861" s="83">
        <v>1849</v>
      </c>
      <c r="D1861" s="541"/>
      <c r="E1861" s="541"/>
      <c r="F1861" s="541"/>
      <c r="G1861" s="542"/>
      <c r="H1861" s="541"/>
      <c r="I1861" s="541"/>
      <c r="K1861" s="287">
        <v>1</v>
      </c>
      <c r="AG1861" s="430" t="str">
        <f>IF(AI1861=1,SUM(AI$13:AI1861),"")</f>
        <v/>
      </c>
      <c r="AH1861" s="431" t="str">
        <f t="shared" si="61"/>
        <v/>
      </c>
      <c r="AI1861" s="430" t="str">
        <f t="shared" si="62"/>
        <v/>
      </c>
    </row>
    <row r="1862" spans="3:35" ht="20" customHeight="1">
      <c r="C1862" s="83">
        <v>1850</v>
      </c>
      <c r="D1862" s="541"/>
      <c r="E1862" s="541"/>
      <c r="F1862" s="541"/>
      <c r="G1862" s="542"/>
      <c r="H1862" s="541"/>
      <c r="I1862" s="541"/>
      <c r="K1862" s="287">
        <v>1</v>
      </c>
      <c r="AG1862" s="430" t="str">
        <f>IF(AI1862=1,SUM(AI$13:AI1862),"")</f>
        <v/>
      </c>
      <c r="AH1862" s="431" t="str">
        <f t="shared" si="61"/>
        <v/>
      </c>
      <c r="AI1862" s="430" t="str">
        <f t="shared" si="62"/>
        <v/>
      </c>
    </row>
    <row r="1863" spans="3:35" ht="20" customHeight="1">
      <c r="C1863" s="83">
        <v>1851</v>
      </c>
      <c r="D1863" s="541"/>
      <c r="E1863" s="541"/>
      <c r="F1863" s="541"/>
      <c r="G1863" s="542"/>
      <c r="H1863" s="541"/>
      <c r="I1863" s="541"/>
      <c r="K1863" s="287">
        <v>1</v>
      </c>
      <c r="AG1863" s="430" t="str">
        <f>IF(AI1863=1,SUM(AI$13:AI1863),"")</f>
        <v/>
      </c>
      <c r="AH1863" s="431" t="str">
        <f t="shared" si="61"/>
        <v/>
      </c>
      <c r="AI1863" s="430" t="str">
        <f t="shared" si="62"/>
        <v/>
      </c>
    </row>
    <row r="1864" spans="3:35" ht="20" customHeight="1">
      <c r="C1864" s="83">
        <v>1852</v>
      </c>
      <c r="D1864" s="541"/>
      <c r="E1864" s="541"/>
      <c r="F1864" s="541"/>
      <c r="G1864" s="542"/>
      <c r="H1864" s="541"/>
      <c r="I1864" s="541"/>
      <c r="K1864" s="287">
        <v>1</v>
      </c>
      <c r="AG1864" s="430" t="str">
        <f>IF(AI1864=1,SUM(AI$13:AI1864),"")</f>
        <v/>
      </c>
      <c r="AH1864" s="431" t="str">
        <f t="shared" si="61"/>
        <v/>
      </c>
      <c r="AI1864" s="430" t="str">
        <f t="shared" si="62"/>
        <v/>
      </c>
    </row>
    <row r="1865" spans="3:35" ht="20" customHeight="1">
      <c r="C1865" s="83">
        <v>1853</v>
      </c>
      <c r="D1865" s="541"/>
      <c r="E1865" s="541"/>
      <c r="F1865" s="541"/>
      <c r="G1865" s="542"/>
      <c r="H1865" s="541"/>
      <c r="I1865" s="541"/>
      <c r="K1865" s="287">
        <v>1</v>
      </c>
      <c r="AG1865" s="430" t="str">
        <f>IF(AI1865=1,SUM(AI$13:AI1865),"")</f>
        <v/>
      </c>
      <c r="AH1865" s="431" t="str">
        <f t="shared" si="61"/>
        <v/>
      </c>
      <c r="AI1865" s="430" t="str">
        <f t="shared" si="62"/>
        <v/>
      </c>
    </row>
    <row r="1866" spans="3:35" ht="20" customHeight="1">
      <c r="C1866" s="83">
        <v>1854</v>
      </c>
      <c r="D1866" s="541"/>
      <c r="E1866" s="541"/>
      <c r="F1866" s="541"/>
      <c r="G1866" s="542"/>
      <c r="H1866" s="541"/>
      <c r="I1866" s="541"/>
      <c r="K1866" s="287">
        <v>1</v>
      </c>
      <c r="AG1866" s="430" t="str">
        <f>IF(AI1866=1,SUM(AI$13:AI1866),"")</f>
        <v/>
      </c>
      <c r="AH1866" s="431" t="str">
        <f t="shared" si="61"/>
        <v/>
      </c>
      <c r="AI1866" s="430" t="str">
        <f t="shared" si="62"/>
        <v/>
      </c>
    </row>
    <row r="1867" spans="3:35" ht="20" customHeight="1">
      <c r="C1867" s="83">
        <v>1855</v>
      </c>
      <c r="D1867" s="541"/>
      <c r="E1867" s="541"/>
      <c r="F1867" s="541"/>
      <c r="G1867" s="542"/>
      <c r="H1867" s="541"/>
      <c r="I1867" s="541"/>
      <c r="K1867" s="287">
        <v>1</v>
      </c>
      <c r="AG1867" s="430" t="str">
        <f>IF(AI1867=1,SUM(AI$13:AI1867),"")</f>
        <v/>
      </c>
      <c r="AH1867" s="431" t="str">
        <f t="shared" si="61"/>
        <v/>
      </c>
      <c r="AI1867" s="430" t="str">
        <f t="shared" si="62"/>
        <v/>
      </c>
    </row>
    <row r="1868" spans="3:35" ht="20" customHeight="1">
      <c r="C1868" s="83">
        <v>1856</v>
      </c>
      <c r="D1868" s="541"/>
      <c r="E1868" s="541"/>
      <c r="F1868" s="541"/>
      <c r="G1868" s="542"/>
      <c r="H1868" s="541"/>
      <c r="I1868" s="541"/>
      <c r="K1868" s="287">
        <v>1</v>
      </c>
      <c r="AG1868" s="430" t="str">
        <f>IF(AI1868=1,SUM(AI$13:AI1868),"")</f>
        <v/>
      </c>
      <c r="AH1868" s="431" t="str">
        <f t="shared" si="61"/>
        <v/>
      </c>
      <c r="AI1868" s="430" t="str">
        <f t="shared" si="62"/>
        <v/>
      </c>
    </row>
    <row r="1869" spans="3:35" ht="20" customHeight="1">
      <c r="C1869" s="83">
        <v>1857</v>
      </c>
      <c r="D1869" s="541"/>
      <c r="E1869" s="541"/>
      <c r="F1869" s="541"/>
      <c r="G1869" s="542"/>
      <c r="H1869" s="541"/>
      <c r="I1869" s="541"/>
      <c r="K1869" s="287">
        <v>1</v>
      </c>
      <c r="AG1869" s="430" t="str">
        <f>IF(AI1869=1,SUM(AI$13:AI1869),"")</f>
        <v/>
      </c>
      <c r="AH1869" s="431" t="str">
        <f t="shared" si="61"/>
        <v/>
      </c>
      <c r="AI1869" s="430" t="str">
        <f t="shared" si="62"/>
        <v/>
      </c>
    </row>
    <row r="1870" spans="3:35" ht="20" customHeight="1">
      <c r="C1870" s="83">
        <v>1858</v>
      </c>
      <c r="D1870" s="541"/>
      <c r="E1870" s="541"/>
      <c r="F1870" s="541"/>
      <c r="G1870" s="542"/>
      <c r="H1870" s="541"/>
      <c r="I1870" s="541"/>
      <c r="K1870" s="287">
        <v>1</v>
      </c>
      <c r="AG1870" s="430" t="str">
        <f>IF(AI1870=1,SUM(AI$13:AI1870),"")</f>
        <v/>
      </c>
      <c r="AH1870" s="431" t="str">
        <f t="shared" ref="AH1870:AH1933" si="63">IF(I1870="","",I1870&amp;"; ")</f>
        <v/>
      </c>
      <c r="AI1870" s="430" t="str">
        <f t="shared" ref="AI1870:AI1933" si="64">IF(AH1870="","",1)</f>
        <v/>
      </c>
    </row>
    <row r="1871" spans="3:35" ht="20" customHeight="1">
      <c r="C1871" s="83">
        <v>1859</v>
      </c>
      <c r="D1871" s="541"/>
      <c r="E1871" s="541"/>
      <c r="F1871" s="541"/>
      <c r="G1871" s="542"/>
      <c r="H1871" s="541"/>
      <c r="I1871" s="541"/>
      <c r="K1871" s="287">
        <v>1</v>
      </c>
      <c r="AG1871" s="430" t="str">
        <f>IF(AI1871=1,SUM(AI$13:AI1871),"")</f>
        <v/>
      </c>
      <c r="AH1871" s="431" t="str">
        <f t="shared" si="63"/>
        <v/>
      </c>
      <c r="AI1871" s="430" t="str">
        <f t="shared" si="64"/>
        <v/>
      </c>
    </row>
    <row r="1872" spans="3:35" ht="20" customHeight="1">
      <c r="C1872" s="83">
        <v>1860</v>
      </c>
      <c r="D1872" s="541"/>
      <c r="E1872" s="541"/>
      <c r="F1872" s="541"/>
      <c r="G1872" s="542"/>
      <c r="H1872" s="541"/>
      <c r="I1872" s="541"/>
      <c r="K1872" s="287">
        <v>1</v>
      </c>
      <c r="AG1872" s="430" t="str">
        <f>IF(AI1872=1,SUM(AI$13:AI1872),"")</f>
        <v/>
      </c>
      <c r="AH1872" s="431" t="str">
        <f t="shared" si="63"/>
        <v/>
      </c>
      <c r="AI1872" s="430" t="str">
        <f t="shared" si="64"/>
        <v/>
      </c>
    </row>
    <row r="1873" spans="3:35" ht="20" customHeight="1">
      <c r="C1873" s="83">
        <v>1861</v>
      </c>
      <c r="D1873" s="541"/>
      <c r="E1873" s="541"/>
      <c r="F1873" s="541"/>
      <c r="G1873" s="542"/>
      <c r="H1873" s="541"/>
      <c r="I1873" s="541"/>
      <c r="K1873" s="287">
        <v>1</v>
      </c>
      <c r="AG1873" s="430" t="str">
        <f>IF(AI1873=1,SUM(AI$13:AI1873),"")</f>
        <v/>
      </c>
      <c r="AH1873" s="431" t="str">
        <f t="shared" si="63"/>
        <v/>
      </c>
      <c r="AI1873" s="430" t="str">
        <f t="shared" si="64"/>
        <v/>
      </c>
    </row>
    <row r="1874" spans="3:35" ht="20" customHeight="1">
      <c r="C1874" s="83">
        <v>1862</v>
      </c>
      <c r="D1874" s="541"/>
      <c r="E1874" s="541"/>
      <c r="F1874" s="541"/>
      <c r="G1874" s="542"/>
      <c r="H1874" s="541"/>
      <c r="I1874" s="541"/>
      <c r="K1874" s="287">
        <v>1</v>
      </c>
      <c r="AG1874" s="430" t="str">
        <f>IF(AI1874=1,SUM(AI$13:AI1874),"")</f>
        <v/>
      </c>
      <c r="AH1874" s="431" t="str">
        <f t="shared" si="63"/>
        <v/>
      </c>
      <c r="AI1874" s="430" t="str">
        <f t="shared" si="64"/>
        <v/>
      </c>
    </row>
    <row r="1875" spans="3:35" ht="20" customHeight="1">
      <c r="C1875" s="83">
        <v>1863</v>
      </c>
      <c r="D1875" s="541"/>
      <c r="E1875" s="541"/>
      <c r="F1875" s="541"/>
      <c r="G1875" s="542"/>
      <c r="H1875" s="541"/>
      <c r="I1875" s="541"/>
      <c r="K1875" s="287">
        <v>1</v>
      </c>
      <c r="AG1875" s="430" t="str">
        <f>IF(AI1875=1,SUM(AI$13:AI1875),"")</f>
        <v/>
      </c>
      <c r="AH1875" s="431" t="str">
        <f t="shared" si="63"/>
        <v/>
      </c>
      <c r="AI1875" s="430" t="str">
        <f t="shared" si="64"/>
        <v/>
      </c>
    </row>
    <row r="1876" spans="3:35" ht="20" customHeight="1">
      <c r="C1876" s="83">
        <v>1864</v>
      </c>
      <c r="D1876" s="541"/>
      <c r="E1876" s="541"/>
      <c r="F1876" s="541"/>
      <c r="G1876" s="542"/>
      <c r="H1876" s="541"/>
      <c r="I1876" s="541"/>
      <c r="K1876" s="287">
        <v>1</v>
      </c>
      <c r="AG1876" s="430" t="str">
        <f>IF(AI1876=1,SUM(AI$13:AI1876),"")</f>
        <v/>
      </c>
      <c r="AH1876" s="431" t="str">
        <f t="shared" si="63"/>
        <v/>
      </c>
      <c r="AI1876" s="430" t="str">
        <f t="shared" si="64"/>
        <v/>
      </c>
    </row>
    <row r="1877" spans="3:35" ht="20" customHeight="1">
      <c r="C1877" s="83">
        <v>1865</v>
      </c>
      <c r="D1877" s="541"/>
      <c r="E1877" s="541"/>
      <c r="F1877" s="541"/>
      <c r="G1877" s="542"/>
      <c r="H1877" s="541"/>
      <c r="I1877" s="541"/>
      <c r="K1877" s="287">
        <v>1</v>
      </c>
      <c r="AG1877" s="430" t="str">
        <f>IF(AI1877=1,SUM(AI$13:AI1877),"")</f>
        <v/>
      </c>
      <c r="AH1877" s="431" t="str">
        <f t="shared" si="63"/>
        <v/>
      </c>
      <c r="AI1877" s="430" t="str">
        <f t="shared" si="64"/>
        <v/>
      </c>
    </row>
    <row r="1878" spans="3:35" ht="20" customHeight="1">
      <c r="C1878" s="83">
        <v>1866</v>
      </c>
      <c r="D1878" s="541"/>
      <c r="E1878" s="541"/>
      <c r="F1878" s="541"/>
      <c r="G1878" s="542"/>
      <c r="H1878" s="541"/>
      <c r="I1878" s="541"/>
      <c r="K1878" s="287">
        <v>1</v>
      </c>
      <c r="AG1878" s="430" t="str">
        <f>IF(AI1878=1,SUM(AI$13:AI1878),"")</f>
        <v/>
      </c>
      <c r="AH1878" s="431" t="str">
        <f t="shared" si="63"/>
        <v/>
      </c>
      <c r="AI1878" s="430" t="str">
        <f t="shared" si="64"/>
        <v/>
      </c>
    </row>
    <row r="1879" spans="3:35" ht="20" customHeight="1">
      <c r="C1879" s="83">
        <v>1867</v>
      </c>
      <c r="D1879" s="541"/>
      <c r="E1879" s="541"/>
      <c r="F1879" s="541"/>
      <c r="G1879" s="542"/>
      <c r="H1879" s="541"/>
      <c r="I1879" s="541"/>
      <c r="K1879" s="287">
        <v>1</v>
      </c>
      <c r="AG1879" s="430" t="str">
        <f>IF(AI1879=1,SUM(AI$13:AI1879),"")</f>
        <v/>
      </c>
      <c r="AH1879" s="431" t="str">
        <f t="shared" si="63"/>
        <v/>
      </c>
      <c r="AI1879" s="430" t="str">
        <f t="shared" si="64"/>
        <v/>
      </c>
    </row>
    <row r="1880" spans="3:35" ht="20" customHeight="1">
      <c r="C1880" s="83">
        <v>1868</v>
      </c>
      <c r="D1880" s="541"/>
      <c r="E1880" s="541"/>
      <c r="F1880" s="541"/>
      <c r="G1880" s="542"/>
      <c r="H1880" s="541"/>
      <c r="I1880" s="541"/>
      <c r="K1880" s="287">
        <v>1</v>
      </c>
      <c r="AG1880" s="430" t="str">
        <f>IF(AI1880=1,SUM(AI$13:AI1880),"")</f>
        <v/>
      </c>
      <c r="AH1880" s="431" t="str">
        <f t="shared" si="63"/>
        <v/>
      </c>
      <c r="AI1880" s="430" t="str">
        <f t="shared" si="64"/>
        <v/>
      </c>
    </row>
    <row r="1881" spans="3:35" ht="20" customHeight="1">
      <c r="C1881" s="83">
        <v>1869</v>
      </c>
      <c r="D1881" s="541"/>
      <c r="E1881" s="541"/>
      <c r="F1881" s="541"/>
      <c r="G1881" s="542"/>
      <c r="H1881" s="541"/>
      <c r="I1881" s="541"/>
      <c r="K1881" s="287">
        <v>1</v>
      </c>
      <c r="AG1881" s="430" t="str">
        <f>IF(AI1881=1,SUM(AI$13:AI1881),"")</f>
        <v/>
      </c>
      <c r="AH1881" s="431" t="str">
        <f t="shared" si="63"/>
        <v/>
      </c>
      <c r="AI1881" s="430" t="str">
        <f t="shared" si="64"/>
        <v/>
      </c>
    </row>
    <row r="1882" spans="3:35" ht="20" customHeight="1">
      <c r="C1882" s="83">
        <v>1870</v>
      </c>
      <c r="D1882" s="541"/>
      <c r="E1882" s="541"/>
      <c r="F1882" s="541"/>
      <c r="G1882" s="542"/>
      <c r="H1882" s="541"/>
      <c r="I1882" s="541"/>
      <c r="K1882" s="287">
        <v>1</v>
      </c>
      <c r="AG1882" s="430" t="str">
        <f>IF(AI1882=1,SUM(AI$13:AI1882),"")</f>
        <v/>
      </c>
      <c r="AH1882" s="431" t="str">
        <f t="shared" si="63"/>
        <v/>
      </c>
      <c r="AI1882" s="430" t="str">
        <f t="shared" si="64"/>
        <v/>
      </c>
    </row>
    <row r="1883" spans="3:35" ht="20" customHeight="1">
      <c r="C1883" s="83">
        <v>1871</v>
      </c>
      <c r="D1883" s="541"/>
      <c r="E1883" s="541"/>
      <c r="F1883" s="541"/>
      <c r="G1883" s="542"/>
      <c r="H1883" s="541"/>
      <c r="I1883" s="541"/>
      <c r="K1883" s="287">
        <v>1</v>
      </c>
      <c r="AG1883" s="430" t="str">
        <f>IF(AI1883=1,SUM(AI$13:AI1883),"")</f>
        <v/>
      </c>
      <c r="AH1883" s="431" t="str">
        <f t="shared" si="63"/>
        <v/>
      </c>
      <c r="AI1883" s="430" t="str">
        <f t="shared" si="64"/>
        <v/>
      </c>
    </row>
    <row r="1884" spans="3:35" ht="20" customHeight="1">
      <c r="C1884" s="83">
        <v>1872</v>
      </c>
      <c r="D1884" s="541"/>
      <c r="E1884" s="541"/>
      <c r="F1884" s="541"/>
      <c r="G1884" s="542"/>
      <c r="H1884" s="541"/>
      <c r="I1884" s="541"/>
      <c r="K1884" s="287">
        <v>1</v>
      </c>
      <c r="AG1884" s="430" t="str">
        <f>IF(AI1884=1,SUM(AI$13:AI1884),"")</f>
        <v/>
      </c>
      <c r="AH1884" s="431" t="str">
        <f t="shared" si="63"/>
        <v/>
      </c>
      <c r="AI1884" s="430" t="str">
        <f t="shared" si="64"/>
        <v/>
      </c>
    </row>
    <row r="1885" spans="3:35" ht="20" customHeight="1">
      <c r="C1885" s="83">
        <v>1873</v>
      </c>
      <c r="D1885" s="541"/>
      <c r="E1885" s="541"/>
      <c r="F1885" s="541"/>
      <c r="G1885" s="542"/>
      <c r="H1885" s="541"/>
      <c r="I1885" s="541"/>
      <c r="K1885" s="287">
        <v>1</v>
      </c>
      <c r="AG1885" s="430" t="str">
        <f>IF(AI1885=1,SUM(AI$13:AI1885),"")</f>
        <v/>
      </c>
      <c r="AH1885" s="431" t="str">
        <f t="shared" si="63"/>
        <v/>
      </c>
      <c r="AI1885" s="430" t="str">
        <f t="shared" si="64"/>
        <v/>
      </c>
    </row>
    <row r="1886" spans="3:35" ht="20" customHeight="1">
      <c r="C1886" s="83">
        <v>1874</v>
      </c>
      <c r="D1886" s="541"/>
      <c r="E1886" s="541"/>
      <c r="F1886" s="541"/>
      <c r="G1886" s="542"/>
      <c r="H1886" s="541"/>
      <c r="I1886" s="541"/>
      <c r="K1886" s="287">
        <v>1</v>
      </c>
      <c r="AG1886" s="430" t="str">
        <f>IF(AI1886=1,SUM(AI$13:AI1886),"")</f>
        <v/>
      </c>
      <c r="AH1886" s="431" t="str">
        <f t="shared" si="63"/>
        <v/>
      </c>
      <c r="AI1886" s="430" t="str">
        <f t="shared" si="64"/>
        <v/>
      </c>
    </row>
    <row r="1887" spans="3:35" ht="20" customHeight="1">
      <c r="C1887" s="83">
        <v>1875</v>
      </c>
      <c r="D1887" s="541"/>
      <c r="E1887" s="541"/>
      <c r="F1887" s="541"/>
      <c r="G1887" s="542"/>
      <c r="H1887" s="541"/>
      <c r="I1887" s="541"/>
      <c r="K1887" s="287">
        <v>1</v>
      </c>
      <c r="AG1887" s="430" t="str">
        <f>IF(AI1887=1,SUM(AI$13:AI1887),"")</f>
        <v/>
      </c>
      <c r="AH1887" s="431" t="str">
        <f t="shared" si="63"/>
        <v/>
      </c>
      <c r="AI1887" s="430" t="str">
        <f t="shared" si="64"/>
        <v/>
      </c>
    </row>
    <row r="1888" spans="3:35" ht="20" customHeight="1">
      <c r="C1888" s="83">
        <v>1876</v>
      </c>
      <c r="D1888" s="541"/>
      <c r="E1888" s="541"/>
      <c r="F1888" s="541"/>
      <c r="G1888" s="542"/>
      <c r="H1888" s="541"/>
      <c r="I1888" s="541"/>
      <c r="K1888" s="287">
        <v>1</v>
      </c>
      <c r="AG1888" s="430" t="str">
        <f>IF(AI1888=1,SUM(AI$13:AI1888),"")</f>
        <v/>
      </c>
      <c r="AH1888" s="431" t="str">
        <f t="shared" si="63"/>
        <v/>
      </c>
      <c r="AI1888" s="430" t="str">
        <f t="shared" si="64"/>
        <v/>
      </c>
    </row>
    <row r="1889" spans="3:35" ht="20" customHeight="1">
      <c r="C1889" s="83">
        <v>1877</v>
      </c>
      <c r="D1889" s="541"/>
      <c r="E1889" s="541"/>
      <c r="F1889" s="541"/>
      <c r="G1889" s="542"/>
      <c r="H1889" s="541"/>
      <c r="I1889" s="541"/>
      <c r="K1889" s="287">
        <v>1</v>
      </c>
      <c r="AG1889" s="430" t="str">
        <f>IF(AI1889=1,SUM(AI$13:AI1889),"")</f>
        <v/>
      </c>
      <c r="AH1889" s="431" t="str">
        <f t="shared" si="63"/>
        <v/>
      </c>
      <c r="AI1889" s="430" t="str">
        <f t="shared" si="64"/>
        <v/>
      </c>
    </row>
    <row r="1890" spans="3:35" ht="20" customHeight="1">
      <c r="C1890" s="83">
        <v>1878</v>
      </c>
      <c r="D1890" s="541"/>
      <c r="E1890" s="541"/>
      <c r="F1890" s="541"/>
      <c r="G1890" s="542"/>
      <c r="H1890" s="541"/>
      <c r="I1890" s="541"/>
      <c r="K1890" s="287">
        <v>1</v>
      </c>
      <c r="AG1890" s="430" t="str">
        <f>IF(AI1890=1,SUM(AI$13:AI1890),"")</f>
        <v/>
      </c>
      <c r="AH1890" s="431" t="str">
        <f t="shared" si="63"/>
        <v/>
      </c>
      <c r="AI1890" s="430" t="str">
        <f t="shared" si="64"/>
        <v/>
      </c>
    </row>
    <row r="1891" spans="3:35" ht="20" customHeight="1">
      <c r="C1891" s="83">
        <v>1879</v>
      </c>
      <c r="D1891" s="541"/>
      <c r="E1891" s="541"/>
      <c r="F1891" s="541"/>
      <c r="G1891" s="542"/>
      <c r="H1891" s="541"/>
      <c r="I1891" s="541"/>
      <c r="K1891" s="287">
        <v>1</v>
      </c>
      <c r="AG1891" s="430" t="str">
        <f>IF(AI1891=1,SUM(AI$13:AI1891),"")</f>
        <v/>
      </c>
      <c r="AH1891" s="431" t="str">
        <f t="shared" si="63"/>
        <v/>
      </c>
      <c r="AI1891" s="430" t="str">
        <f t="shared" si="64"/>
        <v/>
      </c>
    </row>
    <row r="1892" spans="3:35" ht="20" customHeight="1">
      <c r="C1892" s="83">
        <v>1880</v>
      </c>
      <c r="D1892" s="541"/>
      <c r="E1892" s="541"/>
      <c r="F1892" s="541"/>
      <c r="G1892" s="542"/>
      <c r="H1892" s="541"/>
      <c r="I1892" s="541"/>
      <c r="K1892" s="287">
        <v>1</v>
      </c>
      <c r="AG1892" s="430" t="str">
        <f>IF(AI1892=1,SUM(AI$13:AI1892),"")</f>
        <v/>
      </c>
      <c r="AH1892" s="431" t="str">
        <f t="shared" si="63"/>
        <v/>
      </c>
      <c r="AI1892" s="430" t="str">
        <f t="shared" si="64"/>
        <v/>
      </c>
    </row>
    <row r="1893" spans="3:35" ht="20" customHeight="1">
      <c r="C1893" s="83">
        <v>1881</v>
      </c>
      <c r="D1893" s="541"/>
      <c r="E1893" s="541"/>
      <c r="F1893" s="541"/>
      <c r="G1893" s="542"/>
      <c r="H1893" s="541"/>
      <c r="I1893" s="541"/>
      <c r="K1893" s="287">
        <v>1</v>
      </c>
      <c r="AG1893" s="430" t="str">
        <f>IF(AI1893=1,SUM(AI$13:AI1893),"")</f>
        <v/>
      </c>
      <c r="AH1893" s="431" t="str">
        <f t="shared" si="63"/>
        <v/>
      </c>
      <c r="AI1893" s="430" t="str">
        <f t="shared" si="64"/>
        <v/>
      </c>
    </row>
    <row r="1894" spans="3:35" ht="20" customHeight="1">
      <c r="C1894" s="83">
        <v>1882</v>
      </c>
      <c r="D1894" s="541"/>
      <c r="E1894" s="541"/>
      <c r="F1894" s="541"/>
      <c r="G1894" s="542"/>
      <c r="H1894" s="541"/>
      <c r="I1894" s="541"/>
      <c r="K1894" s="287">
        <v>1</v>
      </c>
      <c r="AG1894" s="430" t="str">
        <f>IF(AI1894=1,SUM(AI$13:AI1894),"")</f>
        <v/>
      </c>
      <c r="AH1894" s="431" t="str">
        <f t="shared" si="63"/>
        <v/>
      </c>
      <c r="AI1894" s="430" t="str">
        <f t="shared" si="64"/>
        <v/>
      </c>
    </row>
    <row r="1895" spans="3:35" ht="20" customHeight="1">
      <c r="C1895" s="83">
        <v>1883</v>
      </c>
      <c r="D1895" s="541"/>
      <c r="E1895" s="541"/>
      <c r="F1895" s="541"/>
      <c r="G1895" s="542"/>
      <c r="H1895" s="541"/>
      <c r="I1895" s="541"/>
      <c r="K1895" s="287">
        <v>1</v>
      </c>
      <c r="AG1895" s="430" t="str">
        <f>IF(AI1895=1,SUM(AI$13:AI1895),"")</f>
        <v/>
      </c>
      <c r="AH1895" s="431" t="str">
        <f t="shared" si="63"/>
        <v/>
      </c>
      <c r="AI1895" s="430" t="str">
        <f t="shared" si="64"/>
        <v/>
      </c>
    </row>
    <row r="1896" spans="3:35" ht="20" customHeight="1">
      <c r="C1896" s="83">
        <v>1884</v>
      </c>
      <c r="D1896" s="541"/>
      <c r="E1896" s="541"/>
      <c r="F1896" s="541"/>
      <c r="G1896" s="542"/>
      <c r="H1896" s="541"/>
      <c r="I1896" s="541"/>
      <c r="K1896" s="287">
        <v>1</v>
      </c>
      <c r="AG1896" s="430" t="str">
        <f>IF(AI1896=1,SUM(AI$13:AI1896),"")</f>
        <v/>
      </c>
      <c r="AH1896" s="431" t="str">
        <f t="shared" si="63"/>
        <v/>
      </c>
      <c r="AI1896" s="430" t="str">
        <f t="shared" si="64"/>
        <v/>
      </c>
    </row>
    <row r="1897" spans="3:35" ht="20" customHeight="1">
      <c r="C1897" s="83">
        <v>1885</v>
      </c>
      <c r="D1897" s="541"/>
      <c r="E1897" s="541"/>
      <c r="F1897" s="541"/>
      <c r="G1897" s="542"/>
      <c r="H1897" s="541"/>
      <c r="I1897" s="541"/>
      <c r="K1897" s="287">
        <v>1</v>
      </c>
      <c r="AG1897" s="430" t="str">
        <f>IF(AI1897=1,SUM(AI$13:AI1897),"")</f>
        <v/>
      </c>
      <c r="AH1897" s="431" t="str">
        <f t="shared" si="63"/>
        <v/>
      </c>
      <c r="AI1897" s="430" t="str">
        <f t="shared" si="64"/>
        <v/>
      </c>
    </row>
    <row r="1898" spans="3:35" ht="20" customHeight="1">
      <c r="C1898" s="83">
        <v>1886</v>
      </c>
      <c r="D1898" s="541"/>
      <c r="E1898" s="541"/>
      <c r="F1898" s="541"/>
      <c r="G1898" s="542"/>
      <c r="H1898" s="541"/>
      <c r="I1898" s="541"/>
      <c r="K1898" s="287">
        <v>1</v>
      </c>
      <c r="AG1898" s="430" t="str">
        <f>IF(AI1898=1,SUM(AI$13:AI1898),"")</f>
        <v/>
      </c>
      <c r="AH1898" s="431" t="str">
        <f t="shared" si="63"/>
        <v/>
      </c>
      <c r="AI1898" s="430" t="str">
        <f t="shared" si="64"/>
        <v/>
      </c>
    </row>
    <row r="1899" spans="3:35" ht="20" customHeight="1">
      <c r="C1899" s="83">
        <v>1887</v>
      </c>
      <c r="D1899" s="541"/>
      <c r="E1899" s="541"/>
      <c r="F1899" s="541"/>
      <c r="G1899" s="542"/>
      <c r="H1899" s="541"/>
      <c r="I1899" s="541"/>
      <c r="K1899" s="287">
        <v>1</v>
      </c>
      <c r="AG1899" s="430" t="str">
        <f>IF(AI1899=1,SUM(AI$13:AI1899),"")</f>
        <v/>
      </c>
      <c r="AH1899" s="431" t="str">
        <f t="shared" si="63"/>
        <v/>
      </c>
      <c r="AI1899" s="430" t="str">
        <f t="shared" si="64"/>
        <v/>
      </c>
    </row>
    <row r="1900" spans="3:35" ht="20" customHeight="1">
      <c r="C1900" s="83">
        <v>1888</v>
      </c>
      <c r="D1900" s="541"/>
      <c r="E1900" s="541"/>
      <c r="F1900" s="541"/>
      <c r="G1900" s="542"/>
      <c r="H1900" s="541"/>
      <c r="I1900" s="541"/>
      <c r="K1900" s="287">
        <v>1</v>
      </c>
      <c r="AG1900" s="430" t="str">
        <f>IF(AI1900=1,SUM(AI$13:AI1900),"")</f>
        <v/>
      </c>
      <c r="AH1900" s="431" t="str">
        <f t="shared" si="63"/>
        <v/>
      </c>
      <c r="AI1900" s="430" t="str">
        <f t="shared" si="64"/>
        <v/>
      </c>
    </row>
    <row r="1901" spans="3:35" ht="20" customHeight="1">
      <c r="C1901" s="83">
        <v>1889</v>
      </c>
      <c r="D1901" s="541"/>
      <c r="E1901" s="541"/>
      <c r="F1901" s="541"/>
      <c r="G1901" s="542"/>
      <c r="H1901" s="541"/>
      <c r="I1901" s="541"/>
      <c r="K1901" s="287">
        <v>1</v>
      </c>
      <c r="AG1901" s="430" t="str">
        <f>IF(AI1901=1,SUM(AI$13:AI1901),"")</f>
        <v/>
      </c>
      <c r="AH1901" s="431" t="str">
        <f t="shared" si="63"/>
        <v/>
      </c>
      <c r="AI1901" s="430" t="str">
        <f t="shared" si="64"/>
        <v/>
      </c>
    </row>
    <row r="1902" spans="3:35" ht="20" customHeight="1">
      <c r="C1902" s="83">
        <v>1890</v>
      </c>
      <c r="D1902" s="541"/>
      <c r="E1902" s="541"/>
      <c r="F1902" s="541"/>
      <c r="G1902" s="542"/>
      <c r="H1902" s="541"/>
      <c r="I1902" s="541"/>
      <c r="K1902" s="287">
        <v>1</v>
      </c>
      <c r="AG1902" s="430" t="str">
        <f>IF(AI1902=1,SUM(AI$13:AI1902),"")</f>
        <v/>
      </c>
      <c r="AH1902" s="431" t="str">
        <f t="shared" si="63"/>
        <v/>
      </c>
      <c r="AI1902" s="430" t="str">
        <f t="shared" si="64"/>
        <v/>
      </c>
    </row>
    <row r="1903" spans="3:35" ht="20" customHeight="1">
      <c r="C1903" s="83">
        <v>1891</v>
      </c>
      <c r="D1903" s="541"/>
      <c r="E1903" s="541"/>
      <c r="F1903" s="541"/>
      <c r="G1903" s="542"/>
      <c r="H1903" s="541"/>
      <c r="I1903" s="541"/>
      <c r="K1903" s="287">
        <v>1</v>
      </c>
      <c r="AG1903" s="430" t="str">
        <f>IF(AI1903=1,SUM(AI$13:AI1903),"")</f>
        <v/>
      </c>
      <c r="AH1903" s="431" t="str">
        <f t="shared" si="63"/>
        <v/>
      </c>
      <c r="AI1903" s="430" t="str">
        <f t="shared" si="64"/>
        <v/>
      </c>
    </row>
    <row r="1904" spans="3:35" ht="20" customHeight="1">
      <c r="C1904" s="83">
        <v>1892</v>
      </c>
      <c r="D1904" s="541"/>
      <c r="E1904" s="541"/>
      <c r="F1904" s="541"/>
      <c r="G1904" s="542"/>
      <c r="H1904" s="541"/>
      <c r="I1904" s="541"/>
      <c r="K1904" s="287">
        <v>1</v>
      </c>
      <c r="AG1904" s="430" t="str">
        <f>IF(AI1904=1,SUM(AI$13:AI1904),"")</f>
        <v/>
      </c>
      <c r="AH1904" s="431" t="str">
        <f t="shared" si="63"/>
        <v/>
      </c>
      <c r="AI1904" s="430" t="str">
        <f t="shared" si="64"/>
        <v/>
      </c>
    </row>
    <row r="1905" spans="3:35" ht="20" customHeight="1">
      <c r="C1905" s="83">
        <v>1893</v>
      </c>
      <c r="D1905" s="541"/>
      <c r="E1905" s="541"/>
      <c r="F1905" s="541"/>
      <c r="G1905" s="542"/>
      <c r="H1905" s="541"/>
      <c r="I1905" s="541"/>
      <c r="K1905" s="287">
        <v>1</v>
      </c>
      <c r="AG1905" s="430" t="str">
        <f>IF(AI1905=1,SUM(AI$13:AI1905),"")</f>
        <v/>
      </c>
      <c r="AH1905" s="431" t="str">
        <f t="shared" si="63"/>
        <v/>
      </c>
      <c r="AI1905" s="430" t="str">
        <f t="shared" si="64"/>
        <v/>
      </c>
    </row>
    <row r="1906" spans="3:35" ht="20" customHeight="1">
      <c r="C1906" s="83">
        <v>1894</v>
      </c>
      <c r="D1906" s="541"/>
      <c r="E1906" s="541"/>
      <c r="F1906" s="541"/>
      <c r="G1906" s="542"/>
      <c r="H1906" s="541"/>
      <c r="I1906" s="541"/>
      <c r="K1906" s="287">
        <v>1</v>
      </c>
      <c r="AG1906" s="430" t="str">
        <f>IF(AI1906=1,SUM(AI$13:AI1906),"")</f>
        <v/>
      </c>
      <c r="AH1906" s="431" t="str">
        <f t="shared" si="63"/>
        <v/>
      </c>
      <c r="AI1906" s="430" t="str">
        <f t="shared" si="64"/>
        <v/>
      </c>
    </row>
    <row r="1907" spans="3:35" ht="20" customHeight="1">
      <c r="C1907" s="83">
        <v>1895</v>
      </c>
      <c r="D1907" s="541"/>
      <c r="E1907" s="541"/>
      <c r="F1907" s="541"/>
      <c r="G1907" s="542"/>
      <c r="H1907" s="541"/>
      <c r="I1907" s="541"/>
      <c r="K1907" s="287">
        <v>1</v>
      </c>
      <c r="AG1907" s="430" t="str">
        <f>IF(AI1907=1,SUM(AI$13:AI1907),"")</f>
        <v/>
      </c>
      <c r="AH1907" s="431" t="str">
        <f t="shared" si="63"/>
        <v/>
      </c>
      <c r="AI1907" s="430" t="str">
        <f t="shared" si="64"/>
        <v/>
      </c>
    </row>
    <row r="1908" spans="3:35" ht="20" customHeight="1">
      <c r="C1908" s="83">
        <v>1896</v>
      </c>
      <c r="D1908" s="541"/>
      <c r="E1908" s="541"/>
      <c r="F1908" s="541"/>
      <c r="G1908" s="542"/>
      <c r="H1908" s="541"/>
      <c r="I1908" s="541"/>
      <c r="K1908" s="287">
        <v>1</v>
      </c>
      <c r="AG1908" s="430" t="str">
        <f>IF(AI1908=1,SUM(AI$13:AI1908),"")</f>
        <v/>
      </c>
      <c r="AH1908" s="431" t="str">
        <f t="shared" si="63"/>
        <v/>
      </c>
      <c r="AI1908" s="430" t="str">
        <f t="shared" si="64"/>
        <v/>
      </c>
    </row>
    <row r="1909" spans="3:35" ht="20" customHeight="1">
      <c r="C1909" s="83">
        <v>1897</v>
      </c>
      <c r="D1909" s="541"/>
      <c r="E1909" s="541"/>
      <c r="F1909" s="541"/>
      <c r="G1909" s="542"/>
      <c r="H1909" s="541"/>
      <c r="I1909" s="541"/>
      <c r="K1909" s="287">
        <v>1</v>
      </c>
      <c r="AG1909" s="430" t="str">
        <f>IF(AI1909=1,SUM(AI$13:AI1909),"")</f>
        <v/>
      </c>
      <c r="AH1909" s="431" t="str">
        <f t="shared" si="63"/>
        <v/>
      </c>
      <c r="AI1909" s="430" t="str">
        <f t="shared" si="64"/>
        <v/>
      </c>
    </row>
    <row r="1910" spans="3:35" ht="20" customHeight="1">
      <c r="C1910" s="83">
        <v>1898</v>
      </c>
      <c r="D1910" s="541"/>
      <c r="E1910" s="541"/>
      <c r="F1910" s="541"/>
      <c r="G1910" s="542"/>
      <c r="H1910" s="541"/>
      <c r="I1910" s="541"/>
      <c r="K1910" s="287">
        <v>1</v>
      </c>
      <c r="AG1910" s="430" t="str">
        <f>IF(AI1910=1,SUM(AI$13:AI1910),"")</f>
        <v/>
      </c>
      <c r="AH1910" s="431" t="str">
        <f t="shared" si="63"/>
        <v/>
      </c>
      <c r="AI1910" s="430" t="str">
        <f t="shared" si="64"/>
        <v/>
      </c>
    </row>
    <row r="1911" spans="3:35" ht="20" customHeight="1">
      <c r="C1911" s="83">
        <v>1899</v>
      </c>
      <c r="D1911" s="541"/>
      <c r="E1911" s="541"/>
      <c r="F1911" s="541"/>
      <c r="G1911" s="542"/>
      <c r="H1911" s="541"/>
      <c r="I1911" s="541"/>
      <c r="K1911" s="287">
        <v>1</v>
      </c>
      <c r="AG1911" s="430" t="str">
        <f>IF(AI1911=1,SUM(AI$13:AI1911),"")</f>
        <v/>
      </c>
      <c r="AH1911" s="431" t="str">
        <f t="shared" si="63"/>
        <v/>
      </c>
      <c r="AI1911" s="430" t="str">
        <f t="shared" si="64"/>
        <v/>
      </c>
    </row>
    <row r="1912" spans="3:35" ht="20" customHeight="1">
      <c r="C1912" s="83">
        <v>1900</v>
      </c>
      <c r="D1912" s="541"/>
      <c r="E1912" s="541"/>
      <c r="F1912" s="541"/>
      <c r="G1912" s="542"/>
      <c r="H1912" s="541"/>
      <c r="I1912" s="541"/>
      <c r="K1912" s="287">
        <v>1</v>
      </c>
      <c r="AG1912" s="430" t="str">
        <f>IF(AI1912=1,SUM(AI$13:AI1912),"")</f>
        <v/>
      </c>
      <c r="AH1912" s="431" t="str">
        <f t="shared" si="63"/>
        <v/>
      </c>
      <c r="AI1912" s="430" t="str">
        <f t="shared" si="64"/>
        <v/>
      </c>
    </row>
    <row r="1913" spans="3:35" ht="20" customHeight="1">
      <c r="C1913" s="83">
        <v>1901</v>
      </c>
      <c r="D1913" s="541"/>
      <c r="E1913" s="541"/>
      <c r="F1913" s="541"/>
      <c r="G1913" s="542"/>
      <c r="H1913" s="541"/>
      <c r="I1913" s="541"/>
      <c r="K1913" s="287">
        <v>1</v>
      </c>
      <c r="AG1913" s="430" t="str">
        <f>IF(AI1913=1,SUM(AI$13:AI1913),"")</f>
        <v/>
      </c>
      <c r="AH1913" s="431" t="str">
        <f t="shared" si="63"/>
        <v/>
      </c>
      <c r="AI1913" s="430" t="str">
        <f t="shared" si="64"/>
        <v/>
      </c>
    </row>
    <row r="1914" spans="3:35" ht="20" customHeight="1">
      <c r="C1914" s="83">
        <v>1902</v>
      </c>
      <c r="D1914" s="541"/>
      <c r="E1914" s="541"/>
      <c r="F1914" s="541"/>
      <c r="G1914" s="542"/>
      <c r="H1914" s="541"/>
      <c r="I1914" s="541"/>
      <c r="K1914" s="287">
        <v>1</v>
      </c>
      <c r="AG1914" s="430" t="str">
        <f>IF(AI1914=1,SUM(AI$13:AI1914),"")</f>
        <v/>
      </c>
      <c r="AH1914" s="431" t="str">
        <f t="shared" si="63"/>
        <v/>
      </c>
      <c r="AI1914" s="430" t="str">
        <f t="shared" si="64"/>
        <v/>
      </c>
    </row>
    <row r="1915" spans="3:35" ht="20" customHeight="1">
      <c r="C1915" s="83">
        <v>1903</v>
      </c>
      <c r="D1915" s="541"/>
      <c r="E1915" s="541"/>
      <c r="F1915" s="541"/>
      <c r="G1915" s="542"/>
      <c r="H1915" s="541"/>
      <c r="I1915" s="541"/>
      <c r="K1915" s="287">
        <v>1</v>
      </c>
      <c r="AG1915" s="430" t="str">
        <f>IF(AI1915=1,SUM(AI$13:AI1915),"")</f>
        <v/>
      </c>
      <c r="AH1915" s="431" t="str">
        <f t="shared" si="63"/>
        <v/>
      </c>
      <c r="AI1915" s="430" t="str">
        <f t="shared" si="64"/>
        <v/>
      </c>
    </row>
    <row r="1916" spans="3:35" ht="20" customHeight="1">
      <c r="C1916" s="83">
        <v>1904</v>
      </c>
      <c r="D1916" s="541"/>
      <c r="E1916" s="541"/>
      <c r="F1916" s="541"/>
      <c r="G1916" s="542"/>
      <c r="H1916" s="541"/>
      <c r="I1916" s="541"/>
      <c r="K1916" s="287">
        <v>1</v>
      </c>
      <c r="AG1916" s="430" t="str">
        <f>IF(AI1916=1,SUM(AI$13:AI1916),"")</f>
        <v/>
      </c>
      <c r="AH1916" s="431" t="str">
        <f t="shared" si="63"/>
        <v/>
      </c>
      <c r="AI1916" s="430" t="str">
        <f t="shared" si="64"/>
        <v/>
      </c>
    </row>
    <row r="1917" spans="3:35" ht="20" customHeight="1">
      <c r="C1917" s="83">
        <v>1905</v>
      </c>
      <c r="D1917" s="541"/>
      <c r="E1917" s="541"/>
      <c r="F1917" s="541"/>
      <c r="G1917" s="542"/>
      <c r="H1917" s="541"/>
      <c r="I1917" s="541"/>
      <c r="K1917" s="287">
        <v>1</v>
      </c>
      <c r="AG1917" s="430" t="str">
        <f>IF(AI1917=1,SUM(AI$13:AI1917),"")</f>
        <v/>
      </c>
      <c r="AH1917" s="431" t="str">
        <f t="shared" si="63"/>
        <v/>
      </c>
      <c r="AI1917" s="430" t="str">
        <f t="shared" si="64"/>
        <v/>
      </c>
    </row>
    <row r="1918" spans="3:35" ht="20" customHeight="1">
      <c r="C1918" s="83">
        <v>1906</v>
      </c>
      <c r="D1918" s="541"/>
      <c r="E1918" s="541"/>
      <c r="F1918" s="541"/>
      <c r="G1918" s="542"/>
      <c r="H1918" s="541"/>
      <c r="I1918" s="541"/>
      <c r="K1918" s="287">
        <v>1</v>
      </c>
      <c r="AG1918" s="430" t="str">
        <f>IF(AI1918=1,SUM(AI$13:AI1918),"")</f>
        <v/>
      </c>
      <c r="AH1918" s="431" t="str">
        <f t="shared" si="63"/>
        <v/>
      </c>
      <c r="AI1918" s="430" t="str">
        <f t="shared" si="64"/>
        <v/>
      </c>
    </row>
    <row r="1919" spans="3:35" ht="20" customHeight="1">
      <c r="C1919" s="83">
        <v>1907</v>
      </c>
      <c r="D1919" s="541"/>
      <c r="E1919" s="541"/>
      <c r="F1919" s="541"/>
      <c r="G1919" s="542"/>
      <c r="H1919" s="541"/>
      <c r="I1919" s="541"/>
      <c r="K1919" s="287">
        <v>1</v>
      </c>
      <c r="AG1919" s="430" t="str">
        <f>IF(AI1919=1,SUM(AI$13:AI1919),"")</f>
        <v/>
      </c>
      <c r="AH1919" s="431" t="str">
        <f t="shared" si="63"/>
        <v/>
      </c>
      <c r="AI1919" s="430" t="str">
        <f t="shared" si="64"/>
        <v/>
      </c>
    </row>
    <row r="1920" spans="3:35" ht="20" customHeight="1">
      <c r="C1920" s="83">
        <v>1908</v>
      </c>
      <c r="D1920" s="541"/>
      <c r="E1920" s="541"/>
      <c r="F1920" s="541"/>
      <c r="G1920" s="542"/>
      <c r="H1920" s="541"/>
      <c r="I1920" s="541"/>
      <c r="K1920" s="287">
        <v>1</v>
      </c>
      <c r="AG1920" s="430" t="str">
        <f>IF(AI1920=1,SUM(AI$13:AI1920),"")</f>
        <v/>
      </c>
      <c r="AH1920" s="431" t="str">
        <f t="shared" si="63"/>
        <v/>
      </c>
      <c r="AI1920" s="430" t="str">
        <f t="shared" si="64"/>
        <v/>
      </c>
    </row>
    <row r="1921" spans="3:35" ht="20" customHeight="1">
      <c r="C1921" s="83">
        <v>1909</v>
      </c>
      <c r="D1921" s="541"/>
      <c r="E1921" s="541"/>
      <c r="F1921" s="541"/>
      <c r="G1921" s="542"/>
      <c r="H1921" s="541"/>
      <c r="I1921" s="541"/>
      <c r="K1921" s="287">
        <v>1</v>
      </c>
      <c r="AG1921" s="430" t="str">
        <f>IF(AI1921=1,SUM(AI$13:AI1921),"")</f>
        <v/>
      </c>
      <c r="AH1921" s="431" t="str">
        <f t="shared" si="63"/>
        <v/>
      </c>
      <c r="AI1921" s="430" t="str">
        <f t="shared" si="64"/>
        <v/>
      </c>
    </row>
    <row r="1922" spans="3:35" ht="20" customHeight="1">
      <c r="C1922" s="83">
        <v>1910</v>
      </c>
      <c r="D1922" s="541"/>
      <c r="E1922" s="541"/>
      <c r="F1922" s="541"/>
      <c r="G1922" s="542"/>
      <c r="H1922" s="541"/>
      <c r="I1922" s="541"/>
      <c r="K1922" s="287">
        <v>1</v>
      </c>
      <c r="AG1922" s="430" t="str">
        <f>IF(AI1922=1,SUM(AI$13:AI1922),"")</f>
        <v/>
      </c>
      <c r="AH1922" s="431" t="str">
        <f t="shared" si="63"/>
        <v/>
      </c>
      <c r="AI1922" s="430" t="str">
        <f t="shared" si="64"/>
        <v/>
      </c>
    </row>
    <row r="1923" spans="3:35" ht="20" customHeight="1">
      <c r="C1923" s="83">
        <v>1911</v>
      </c>
      <c r="D1923" s="541"/>
      <c r="E1923" s="541"/>
      <c r="F1923" s="541"/>
      <c r="G1923" s="542"/>
      <c r="H1923" s="541"/>
      <c r="I1923" s="541"/>
      <c r="K1923" s="287">
        <v>1</v>
      </c>
      <c r="AG1923" s="430" t="str">
        <f>IF(AI1923=1,SUM(AI$13:AI1923),"")</f>
        <v/>
      </c>
      <c r="AH1923" s="431" t="str">
        <f t="shared" si="63"/>
        <v/>
      </c>
      <c r="AI1923" s="430" t="str">
        <f t="shared" si="64"/>
        <v/>
      </c>
    </row>
    <row r="1924" spans="3:35" ht="20" customHeight="1">
      <c r="C1924" s="83">
        <v>1912</v>
      </c>
      <c r="D1924" s="541"/>
      <c r="E1924" s="541"/>
      <c r="F1924" s="541"/>
      <c r="G1924" s="542"/>
      <c r="H1924" s="541"/>
      <c r="I1924" s="541"/>
      <c r="K1924" s="287">
        <v>1</v>
      </c>
      <c r="AG1924" s="430" t="str">
        <f>IF(AI1924=1,SUM(AI$13:AI1924),"")</f>
        <v/>
      </c>
      <c r="AH1924" s="431" t="str">
        <f t="shared" si="63"/>
        <v/>
      </c>
      <c r="AI1924" s="430" t="str">
        <f t="shared" si="64"/>
        <v/>
      </c>
    </row>
    <row r="1925" spans="3:35" ht="20" customHeight="1">
      <c r="C1925" s="83">
        <v>1913</v>
      </c>
      <c r="D1925" s="541"/>
      <c r="E1925" s="541"/>
      <c r="F1925" s="541"/>
      <c r="G1925" s="542"/>
      <c r="H1925" s="541"/>
      <c r="I1925" s="541"/>
      <c r="K1925" s="287">
        <v>1</v>
      </c>
      <c r="AG1925" s="430" t="str">
        <f>IF(AI1925=1,SUM(AI$13:AI1925),"")</f>
        <v/>
      </c>
      <c r="AH1925" s="431" t="str">
        <f t="shared" si="63"/>
        <v/>
      </c>
      <c r="AI1925" s="430" t="str">
        <f t="shared" si="64"/>
        <v/>
      </c>
    </row>
    <row r="1926" spans="3:35" ht="20" customHeight="1">
      <c r="C1926" s="83">
        <v>1914</v>
      </c>
      <c r="D1926" s="541"/>
      <c r="E1926" s="541"/>
      <c r="F1926" s="541"/>
      <c r="G1926" s="542"/>
      <c r="H1926" s="541"/>
      <c r="I1926" s="541"/>
      <c r="K1926" s="287">
        <v>1</v>
      </c>
      <c r="AG1926" s="430" t="str">
        <f>IF(AI1926=1,SUM(AI$13:AI1926),"")</f>
        <v/>
      </c>
      <c r="AH1926" s="431" t="str">
        <f t="shared" si="63"/>
        <v/>
      </c>
      <c r="AI1926" s="430" t="str">
        <f t="shared" si="64"/>
        <v/>
      </c>
    </row>
    <row r="1927" spans="3:35" ht="20" customHeight="1">
      <c r="C1927" s="83">
        <v>1915</v>
      </c>
      <c r="D1927" s="541"/>
      <c r="E1927" s="541"/>
      <c r="F1927" s="541"/>
      <c r="G1927" s="542"/>
      <c r="H1927" s="541"/>
      <c r="I1927" s="541"/>
      <c r="K1927" s="287">
        <v>1</v>
      </c>
      <c r="AG1927" s="430" t="str">
        <f>IF(AI1927=1,SUM(AI$13:AI1927),"")</f>
        <v/>
      </c>
      <c r="AH1927" s="431" t="str">
        <f t="shared" si="63"/>
        <v/>
      </c>
      <c r="AI1927" s="430" t="str">
        <f t="shared" si="64"/>
        <v/>
      </c>
    </row>
    <row r="1928" spans="3:35" ht="20" customHeight="1">
      <c r="C1928" s="83">
        <v>1916</v>
      </c>
      <c r="D1928" s="541"/>
      <c r="E1928" s="541"/>
      <c r="F1928" s="541"/>
      <c r="G1928" s="542"/>
      <c r="H1928" s="541"/>
      <c r="I1928" s="541"/>
      <c r="K1928" s="287">
        <v>1</v>
      </c>
      <c r="AG1928" s="430" t="str">
        <f>IF(AI1928=1,SUM(AI$13:AI1928),"")</f>
        <v/>
      </c>
      <c r="AH1928" s="431" t="str">
        <f t="shared" si="63"/>
        <v/>
      </c>
      <c r="AI1928" s="430" t="str">
        <f t="shared" si="64"/>
        <v/>
      </c>
    </row>
    <row r="1929" spans="3:35" ht="20" customHeight="1">
      <c r="C1929" s="83">
        <v>1917</v>
      </c>
      <c r="D1929" s="541"/>
      <c r="E1929" s="541"/>
      <c r="F1929" s="541"/>
      <c r="G1929" s="542"/>
      <c r="H1929" s="541"/>
      <c r="I1929" s="541"/>
      <c r="K1929" s="287">
        <v>1</v>
      </c>
      <c r="AG1929" s="430" t="str">
        <f>IF(AI1929=1,SUM(AI$13:AI1929),"")</f>
        <v/>
      </c>
      <c r="AH1929" s="431" t="str">
        <f t="shared" si="63"/>
        <v/>
      </c>
      <c r="AI1929" s="430" t="str">
        <f t="shared" si="64"/>
        <v/>
      </c>
    </row>
    <row r="1930" spans="3:35" ht="20" customHeight="1">
      <c r="C1930" s="83">
        <v>1918</v>
      </c>
      <c r="D1930" s="541"/>
      <c r="E1930" s="541"/>
      <c r="F1930" s="541"/>
      <c r="G1930" s="542"/>
      <c r="H1930" s="541"/>
      <c r="I1930" s="541"/>
      <c r="K1930" s="287">
        <v>1</v>
      </c>
      <c r="AG1930" s="430" t="str">
        <f>IF(AI1930=1,SUM(AI$13:AI1930),"")</f>
        <v/>
      </c>
      <c r="AH1930" s="431" t="str">
        <f t="shared" si="63"/>
        <v/>
      </c>
      <c r="AI1930" s="430" t="str">
        <f t="shared" si="64"/>
        <v/>
      </c>
    </row>
    <row r="1931" spans="3:35" ht="20" customHeight="1">
      <c r="C1931" s="83">
        <v>1919</v>
      </c>
      <c r="D1931" s="541"/>
      <c r="E1931" s="541"/>
      <c r="F1931" s="541"/>
      <c r="G1931" s="542"/>
      <c r="H1931" s="541"/>
      <c r="I1931" s="541"/>
      <c r="K1931" s="287">
        <v>1</v>
      </c>
      <c r="AG1931" s="430" t="str">
        <f>IF(AI1931=1,SUM(AI$13:AI1931),"")</f>
        <v/>
      </c>
      <c r="AH1931" s="431" t="str">
        <f t="shared" si="63"/>
        <v/>
      </c>
      <c r="AI1931" s="430" t="str">
        <f t="shared" si="64"/>
        <v/>
      </c>
    </row>
    <row r="1932" spans="3:35" ht="20" customHeight="1">
      <c r="C1932" s="83">
        <v>1920</v>
      </c>
      <c r="D1932" s="541"/>
      <c r="E1932" s="541"/>
      <c r="F1932" s="541"/>
      <c r="G1932" s="542"/>
      <c r="H1932" s="541"/>
      <c r="I1932" s="541"/>
      <c r="K1932" s="287">
        <v>1</v>
      </c>
      <c r="AG1932" s="430" t="str">
        <f>IF(AI1932=1,SUM(AI$13:AI1932),"")</f>
        <v/>
      </c>
      <c r="AH1932" s="431" t="str">
        <f t="shared" si="63"/>
        <v/>
      </c>
      <c r="AI1932" s="430" t="str">
        <f t="shared" si="64"/>
        <v/>
      </c>
    </row>
    <row r="1933" spans="3:35" ht="20" customHeight="1">
      <c r="C1933" s="83">
        <v>1921</v>
      </c>
      <c r="D1933" s="541"/>
      <c r="E1933" s="541"/>
      <c r="F1933" s="541"/>
      <c r="G1933" s="542"/>
      <c r="H1933" s="541"/>
      <c r="I1933" s="541"/>
      <c r="K1933" s="287">
        <v>1</v>
      </c>
      <c r="AG1933" s="430" t="str">
        <f>IF(AI1933=1,SUM(AI$13:AI1933),"")</f>
        <v/>
      </c>
      <c r="AH1933" s="431" t="str">
        <f t="shared" si="63"/>
        <v/>
      </c>
      <c r="AI1933" s="430" t="str">
        <f t="shared" si="64"/>
        <v/>
      </c>
    </row>
    <row r="1934" spans="3:35" ht="20" customHeight="1">
      <c r="C1934" s="83">
        <v>1922</v>
      </c>
      <c r="D1934" s="541"/>
      <c r="E1934" s="541"/>
      <c r="F1934" s="541"/>
      <c r="G1934" s="542"/>
      <c r="H1934" s="541"/>
      <c r="I1934" s="541"/>
      <c r="K1934" s="287">
        <v>1</v>
      </c>
      <c r="AG1934" s="430" t="str">
        <f>IF(AI1934=1,SUM(AI$13:AI1934),"")</f>
        <v/>
      </c>
      <c r="AH1934" s="431" t="str">
        <f t="shared" ref="AH1934:AH1997" si="65">IF(I1934="","",I1934&amp;"; ")</f>
        <v/>
      </c>
      <c r="AI1934" s="430" t="str">
        <f t="shared" ref="AI1934:AI1997" si="66">IF(AH1934="","",1)</f>
        <v/>
      </c>
    </row>
    <row r="1935" spans="3:35" ht="20" customHeight="1">
      <c r="C1935" s="83">
        <v>1923</v>
      </c>
      <c r="D1935" s="541"/>
      <c r="E1935" s="541"/>
      <c r="F1935" s="541"/>
      <c r="G1935" s="542"/>
      <c r="H1935" s="541"/>
      <c r="I1935" s="541"/>
      <c r="K1935" s="287">
        <v>1</v>
      </c>
      <c r="AG1935" s="430" t="str">
        <f>IF(AI1935=1,SUM(AI$13:AI1935),"")</f>
        <v/>
      </c>
      <c r="AH1935" s="431" t="str">
        <f t="shared" si="65"/>
        <v/>
      </c>
      <c r="AI1935" s="430" t="str">
        <f t="shared" si="66"/>
        <v/>
      </c>
    </row>
    <row r="1936" spans="3:35" ht="20" customHeight="1">
      <c r="C1936" s="83">
        <v>1924</v>
      </c>
      <c r="D1936" s="541"/>
      <c r="E1936" s="541"/>
      <c r="F1936" s="541"/>
      <c r="G1936" s="542"/>
      <c r="H1936" s="541"/>
      <c r="I1936" s="541"/>
      <c r="K1936" s="287">
        <v>1</v>
      </c>
      <c r="AG1936" s="430" t="str">
        <f>IF(AI1936=1,SUM(AI$13:AI1936),"")</f>
        <v/>
      </c>
      <c r="AH1936" s="431" t="str">
        <f t="shared" si="65"/>
        <v/>
      </c>
      <c r="AI1936" s="430" t="str">
        <f t="shared" si="66"/>
        <v/>
      </c>
    </row>
    <row r="1937" spans="3:35" ht="20" customHeight="1">
      <c r="C1937" s="83">
        <v>1925</v>
      </c>
      <c r="D1937" s="541"/>
      <c r="E1937" s="541"/>
      <c r="F1937" s="541"/>
      <c r="G1937" s="542"/>
      <c r="H1937" s="541"/>
      <c r="I1937" s="541"/>
      <c r="K1937" s="287">
        <v>1</v>
      </c>
      <c r="AG1937" s="430" t="str">
        <f>IF(AI1937=1,SUM(AI$13:AI1937),"")</f>
        <v/>
      </c>
      <c r="AH1937" s="431" t="str">
        <f t="shared" si="65"/>
        <v/>
      </c>
      <c r="AI1937" s="430" t="str">
        <f t="shared" si="66"/>
        <v/>
      </c>
    </row>
    <row r="1938" spans="3:35" ht="20" customHeight="1">
      <c r="C1938" s="83">
        <v>1926</v>
      </c>
      <c r="D1938" s="541"/>
      <c r="E1938" s="541"/>
      <c r="F1938" s="541"/>
      <c r="G1938" s="542"/>
      <c r="H1938" s="541"/>
      <c r="I1938" s="541"/>
      <c r="K1938" s="287">
        <v>1</v>
      </c>
      <c r="AG1938" s="430" t="str">
        <f>IF(AI1938=1,SUM(AI$13:AI1938),"")</f>
        <v/>
      </c>
      <c r="AH1938" s="431" t="str">
        <f t="shared" si="65"/>
        <v/>
      </c>
      <c r="AI1938" s="430" t="str">
        <f t="shared" si="66"/>
        <v/>
      </c>
    </row>
    <row r="1939" spans="3:35" ht="20" customHeight="1">
      <c r="C1939" s="83">
        <v>1927</v>
      </c>
      <c r="D1939" s="541"/>
      <c r="E1939" s="541"/>
      <c r="F1939" s="541"/>
      <c r="G1939" s="542"/>
      <c r="H1939" s="541"/>
      <c r="I1939" s="541"/>
      <c r="K1939" s="287">
        <v>1</v>
      </c>
      <c r="AG1939" s="430" t="str">
        <f>IF(AI1939=1,SUM(AI$13:AI1939),"")</f>
        <v/>
      </c>
      <c r="AH1939" s="431" t="str">
        <f t="shared" si="65"/>
        <v/>
      </c>
      <c r="AI1939" s="430" t="str">
        <f t="shared" si="66"/>
        <v/>
      </c>
    </row>
    <row r="1940" spans="3:35" ht="20" customHeight="1">
      <c r="C1940" s="83">
        <v>1928</v>
      </c>
      <c r="D1940" s="541"/>
      <c r="E1940" s="541"/>
      <c r="F1940" s="541"/>
      <c r="G1940" s="542"/>
      <c r="H1940" s="541"/>
      <c r="I1940" s="541"/>
      <c r="K1940" s="287">
        <v>1</v>
      </c>
      <c r="AG1940" s="430" t="str">
        <f>IF(AI1940=1,SUM(AI$13:AI1940),"")</f>
        <v/>
      </c>
      <c r="AH1940" s="431" t="str">
        <f t="shared" si="65"/>
        <v/>
      </c>
      <c r="AI1940" s="430" t="str">
        <f t="shared" si="66"/>
        <v/>
      </c>
    </row>
    <row r="1941" spans="3:35" ht="20" customHeight="1">
      <c r="C1941" s="83">
        <v>1929</v>
      </c>
      <c r="D1941" s="541"/>
      <c r="E1941" s="541"/>
      <c r="F1941" s="541"/>
      <c r="G1941" s="542"/>
      <c r="H1941" s="541"/>
      <c r="I1941" s="541"/>
      <c r="K1941" s="287">
        <v>1</v>
      </c>
      <c r="AG1941" s="430" t="str">
        <f>IF(AI1941=1,SUM(AI$13:AI1941),"")</f>
        <v/>
      </c>
      <c r="AH1941" s="431" t="str">
        <f t="shared" si="65"/>
        <v/>
      </c>
      <c r="AI1941" s="430" t="str">
        <f t="shared" si="66"/>
        <v/>
      </c>
    </row>
    <row r="1942" spans="3:35" ht="20" customHeight="1">
      <c r="C1942" s="83">
        <v>1930</v>
      </c>
      <c r="D1942" s="541"/>
      <c r="E1942" s="541"/>
      <c r="F1942" s="541"/>
      <c r="G1942" s="542"/>
      <c r="H1942" s="541"/>
      <c r="I1942" s="541"/>
      <c r="K1942" s="287">
        <v>1</v>
      </c>
      <c r="AG1942" s="430" t="str">
        <f>IF(AI1942=1,SUM(AI$13:AI1942),"")</f>
        <v/>
      </c>
      <c r="AH1942" s="431" t="str">
        <f t="shared" si="65"/>
        <v/>
      </c>
      <c r="AI1942" s="430" t="str">
        <f t="shared" si="66"/>
        <v/>
      </c>
    </row>
    <row r="1943" spans="3:35" ht="20" customHeight="1">
      <c r="C1943" s="83">
        <v>1931</v>
      </c>
      <c r="D1943" s="541"/>
      <c r="E1943" s="541"/>
      <c r="F1943" s="541"/>
      <c r="G1943" s="542"/>
      <c r="H1943" s="541"/>
      <c r="I1943" s="541"/>
      <c r="K1943" s="287">
        <v>1</v>
      </c>
      <c r="AG1943" s="430" t="str">
        <f>IF(AI1943=1,SUM(AI$13:AI1943),"")</f>
        <v/>
      </c>
      <c r="AH1943" s="431" t="str">
        <f t="shared" si="65"/>
        <v/>
      </c>
      <c r="AI1943" s="430" t="str">
        <f t="shared" si="66"/>
        <v/>
      </c>
    </row>
    <row r="1944" spans="3:35" ht="20" customHeight="1">
      <c r="C1944" s="83">
        <v>1932</v>
      </c>
      <c r="D1944" s="541"/>
      <c r="E1944" s="541"/>
      <c r="F1944" s="541"/>
      <c r="G1944" s="542"/>
      <c r="H1944" s="541"/>
      <c r="I1944" s="541"/>
      <c r="K1944" s="287">
        <v>1</v>
      </c>
      <c r="AG1944" s="430" t="str">
        <f>IF(AI1944=1,SUM(AI$13:AI1944),"")</f>
        <v/>
      </c>
      <c r="AH1944" s="431" t="str">
        <f t="shared" si="65"/>
        <v/>
      </c>
      <c r="AI1944" s="430" t="str">
        <f t="shared" si="66"/>
        <v/>
      </c>
    </row>
    <row r="1945" spans="3:35" ht="20" customHeight="1">
      <c r="C1945" s="83">
        <v>1933</v>
      </c>
      <c r="D1945" s="541"/>
      <c r="E1945" s="541"/>
      <c r="F1945" s="541"/>
      <c r="G1945" s="542"/>
      <c r="H1945" s="541"/>
      <c r="I1945" s="541"/>
      <c r="K1945" s="287">
        <v>1</v>
      </c>
      <c r="AG1945" s="430" t="str">
        <f>IF(AI1945=1,SUM(AI$13:AI1945),"")</f>
        <v/>
      </c>
      <c r="AH1945" s="431" t="str">
        <f t="shared" si="65"/>
        <v/>
      </c>
      <c r="AI1945" s="430" t="str">
        <f t="shared" si="66"/>
        <v/>
      </c>
    </row>
    <row r="1946" spans="3:35" ht="20" customHeight="1">
      <c r="C1946" s="83">
        <v>1934</v>
      </c>
      <c r="D1946" s="541"/>
      <c r="E1946" s="541"/>
      <c r="F1946" s="541"/>
      <c r="G1946" s="542"/>
      <c r="H1946" s="541"/>
      <c r="I1946" s="541"/>
      <c r="K1946" s="287">
        <v>1</v>
      </c>
      <c r="AG1946" s="430" t="str">
        <f>IF(AI1946=1,SUM(AI$13:AI1946),"")</f>
        <v/>
      </c>
      <c r="AH1946" s="431" t="str">
        <f t="shared" si="65"/>
        <v/>
      </c>
      <c r="AI1946" s="430" t="str">
        <f t="shared" si="66"/>
        <v/>
      </c>
    </row>
    <row r="1947" spans="3:35" ht="20" customHeight="1">
      <c r="C1947" s="83">
        <v>1935</v>
      </c>
      <c r="D1947" s="541"/>
      <c r="E1947" s="541"/>
      <c r="F1947" s="541"/>
      <c r="G1947" s="542"/>
      <c r="H1947" s="541"/>
      <c r="I1947" s="541"/>
      <c r="K1947" s="287">
        <v>1</v>
      </c>
      <c r="AG1947" s="430" t="str">
        <f>IF(AI1947=1,SUM(AI$13:AI1947),"")</f>
        <v/>
      </c>
      <c r="AH1947" s="431" t="str">
        <f t="shared" si="65"/>
        <v/>
      </c>
      <c r="AI1947" s="430" t="str">
        <f t="shared" si="66"/>
        <v/>
      </c>
    </row>
    <row r="1948" spans="3:35" ht="20" customHeight="1">
      <c r="C1948" s="83">
        <v>1936</v>
      </c>
      <c r="D1948" s="541"/>
      <c r="E1948" s="541"/>
      <c r="F1948" s="541"/>
      <c r="G1948" s="542"/>
      <c r="H1948" s="541"/>
      <c r="I1948" s="541"/>
      <c r="K1948" s="287">
        <v>1</v>
      </c>
      <c r="AG1948" s="430" t="str">
        <f>IF(AI1948=1,SUM(AI$13:AI1948),"")</f>
        <v/>
      </c>
      <c r="AH1948" s="431" t="str">
        <f t="shared" si="65"/>
        <v/>
      </c>
      <c r="AI1948" s="430" t="str">
        <f t="shared" si="66"/>
        <v/>
      </c>
    </row>
    <row r="1949" spans="3:35" ht="20" customHeight="1">
      <c r="C1949" s="83">
        <v>1937</v>
      </c>
      <c r="D1949" s="541"/>
      <c r="E1949" s="541"/>
      <c r="F1949" s="541"/>
      <c r="G1949" s="542"/>
      <c r="H1949" s="541"/>
      <c r="I1949" s="541"/>
      <c r="K1949" s="287">
        <v>1</v>
      </c>
      <c r="AG1949" s="430" t="str">
        <f>IF(AI1949=1,SUM(AI$13:AI1949),"")</f>
        <v/>
      </c>
      <c r="AH1949" s="431" t="str">
        <f t="shared" si="65"/>
        <v/>
      </c>
      <c r="AI1949" s="430" t="str">
        <f t="shared" si="66"/>
        <v/>
      </c>
    </row>
    <row r="1950" spans="3:35" ht="20" customHeight="1">
      <c r="C1950" s="83">
        <v>1938</v>
      </c>
      <c r="D1950" s="541"/>
      <c r="E1950" s="541"/>
      <c r="F1950" s="541"/>
      <c r="G1950" s="542"/>
      <c r="H1950" s="541"/>
      <c r="I1950" s="541"/>
      <c r="K1950" s="287">
        <v>1</v>
      </c>
      <c r="AG1950" s="430" t="str">
        <f>IF(AI1950=1,SUM(AI$13:AI1950),"")</f>
        <v/>
      </c>
      <c r="AH1950" s="431" t="str">
        <f t="shared" si="65"/>
        <v/>
      </c>
      <c r="AI1950" s="430" t="str">
        <f t="shared" si="66"/>
        <v/>
      </c>
    </row>
    <row r="1951" spans="3:35" ht="20" customHeight="1">
      <c r="C1951" s="83">
        <v>1939</v>
      </c>
      <c r="D1951" s="541"/>
      <c r="E1951" s="541"/>
      <c r="F1951" s="541"/>
      <c r="G1951" s="542"/>
      <c r="H1951" s="541"/>
      <c r="I1951" s="541"/>
      <c r="K1951" s="287">
        <v>1</v>
      </c>
      <c r="AG1951" s="430" t="str">
        <f>IF(AI1951=1,SUM(AI$13:AI1951),"")</f>
        <v/>
      </c>
      <c r="AH1951" s="431" t="str">
        <f t="shared" si="65"/>
        <v/>
      </c>
      <c r="AI1951" s="430" t="str">
        <f t="shared" si="66"/>
        <v/>
      </c>
    </row>
    <row r="1952" spans="3:35" ht="20" customHeight="1">
      <c r="C1952" s="83">
        <v>1940</v>
      </c>
      <c r="D1952" s="541"/>
      <c r="E1952" s="541"/>
      <c r="F1952" s="541"/>
      <c r="G1952" s="542"/>
      <c r="H1952" s="541"/>
      <c r="I1952" s="541"/>
      <c r="K1952" s="287">
        <v>1</v>
      </c>
      <c r="AG1952" s="430" t="str">
        <f>IF(AI1952=1,SUM(AI$13:AI1952),"")</f>
        <v/>
      </c>
      <c r="AH1952" s="431" t="str">
        <f t="shared" si="65"/>
        <v/>
      </c>
      <c r="AI1952" s="430" t="str">
        <f t="shared" si="66"/>
        <v/>
      </c>
    </row>
    <row r="1953" spans="3:35" ht="20" customHeight="1">
      <c r="C1953" s="83">
        <v>1941</v>
      </c>
      <c r="D1953" s="541"/>
      <c r="E1953" s="541"/>
      <c r="F1953" s="541"/>
      <c r="G1953" s="542"/>
      <c r="H1953" s="541"/>
      <c r="I1953" s="541"/>
      <c r="K1953" s="287">
        <v>1</v>
      </c>
      <c r="AG1953" s="430" t="str">
        <f>IF(AI1953=1,SUM(AI$13:AI1953),"")</f>
        <v/>
      </c>
      <c r="AH1953" s="431" t="str">
        <f t="shared" si="65"/>
        <v/>
      </c>
      <c r="AI1953" s="430" t="str">
        <f t="shared" si="66"/>
        <v/>
      </c>
    </row>
    <row r="1954" spans="3:35" ht="20" customHeight="1">
      <c r="C1954" s="83">
        <v>1942</v>
      </c>
      <c r="D1954" s="541"/>
      <c r="E1954" s="541"/>
      <c r="F1954" s="541"/>
      <c r="G1954" s="542"/>
      <c r="H1954" s="541"/>
      <c r="I1954" s="541"/>
      <c r="K1954" s="287">
        <v>1</v>
      </c>
      <c r="AG1954" s="430" t="str">
        <f>IF(AI1954=1,SUM(AI$13:AI1954),"")</f>
        <v/>
      </c>
      <c r="AH1954" s="431" t="str">
        <f t="shared" si="65"/>
        <v/>
      </c>
      <c r="AI1954" s="430" t="str">
        <f t="shared" si="66"/>
        <v/>
      </c>
    </row>
    <row r="1955" spans="3:35" ht="20" customHeight="1">
      <c r="C1955" s="83">
        <v>1943</v>
      </c>
      <c r="D1955" s="541"/>
      <c r="E1955" s="541"/>
      <c r="F1955" s="541"/>
      <c r="G1955" s="542"/>
      <c r="H1955" s="541"/>
      <c r="I1955" s="541"/>
      <c r="K1955" s="287">
        <v>1</v>
      </c>
      <c r="AG1955" s="430" t="str">
        <f>IF(AI1955=1,SUM(AI$13:AI1955),"")</f>
        <v/>
      </c>
      <c r="AH1955" s="431" t="str">
        <f t="shared" si="65"/>
        <v/>
      </c>
      <c r="AI1955" s="430" t="str">
        <f t="shared" si="66"/>
        <v/>
      </c>
    </row>
    <row r="1956" spans="3:35" ht="20" customHeight="1">
      <c r="C1956" s="83">
        <v>1944</v>
      </c>
      <c r="D1956" s="541"/>
      <c r="E1956" s="541"/>
      <c r="F1956" s="541"/>
      <c r="G1956" s="542"/>
      <c r="H1956" s="541"/>
      <c r="I1956" s="541"/>
      <c r="K1956" s="287">
        <v>1</v>
      </c>
      <c r="AG1956" s="430" t="str">
        <f>IF(AI1956=1,SUM(AI$13:AI1956),"")</f>
        <v/>
      </c>
      <c r="AH1956" s="431" t="str">
        <f t="shared" si="65"/>
        <v/>
      </c>
      <c r="AI1956" s="430" t="str">
        <f t="shared" si="66"/>
        <v/>
      </c>
    </row>
    <row r="1957" spans="3:35" ht="20" customHeight="1">
      <c r="C1957" s="83">
        <v>1945</v>
      </c>
      <c r="D1957" s="541"/>
      <c r="E1957" s="541"/>
      <c r="F1957" s="541"/>
      <c r="G1957" s="542"/>
      <c r="H1957" s="541"/>
      <c r="I1957" s="541"/>
      <c r="K1957" s="287">
        <v>1</v>
      </c>
      <c r="AG1957" s="430" t="str">
        <f>IF(AI1957=1,SUM(AI$13:AI1957),"")</f>
        <v/>
      </c>
      <c r="AH1957" s="431" t="str">
        <f t="shared" si="65"/>
        <v/>
      </c>
      <c r="AI1957" s="430" t="str">
        <f t="shared" si="66"/>
        <v/>
      </c>
    </row>
    <row r="1958" spans="3:35" ht="20" customHeight="1">
      <c r="C1958" s="83">
        <v>1946</v>
      </c>
      <c r="D1958" s="541"/>
      <c r="E1958" s="541"/>
      <c r="F1958" s="541"/>
      <c r="G1958" s="542"/>
      <c r="H1958" s="541"/>
      <c r="I1958" s="541"/>
      <c r="K1958" s="287">
        <v>1</v>
      </c>
      <c r="AG1958" s="430" t="str">
        <f>IF(AI1958=1,SUM(AI$13:AI1958),"")</f>
        <v/>
      </c>
      <c r="AH1958" s="431" t="str">
        <f t="shared" si="65"/>
        <v/>
      </c>
      <c r="AI1958" s="430" t="str">
        <f t="shared" si="66"/>
        <v/>
      </c>
    </row>
    <row r="1959" spans="3:35" ht="20" customHeight="1">
      <c r="C1959" s="83">
        <v>1947</v>
      </c>
      <c r="D1959" s="541"/>
      <c r="E1959" s="541"/>
      <c r="F1959" s="541"/>
      <c r="G1959" s="542"/>
      <c r="H1959" s="541"/>
      <c r="I1959" s="541"/>
      <c r="K1959" s="287">
        <v>1</v>
      </c>
      <c r="AG1959" s="430" t="str">
        <f>IF(AI1959=1,SUM(AI$13:AI1959),"")</f>
        <v/>
      </c>
      <c r="AH1959" s="431" t="str">
        <f t="shared" si="65"/>
        <v/>
      </c>
      <c r="AI1959" s="430" t="str">
        <f t="shared" si="66"/>
        <v/>
      </c>
    </row>
    <row r="1960" spans="3:35" ht="20" customHeight="1">
      <c r="C1960" s="83">
        <v>1948</v>
      </c>
      <c r="D1960" s="541"/>
      <c r="E1960" s="541"/>
      <c r="F1960" s="541"/>
      <c r="G1960" s="542"/>
      <c r="H1960" s="541"/>
      <c r="I1960" s="541"/>
      <c r="K1960" s="287">
        <v>1</v>
      </c>
      <c r="AG1960" s="430" t="str">
        <f>IF(AI1960=1,SUM(AI$13:AI1960),"")</f>
        <v/>
      </c>
      <c r="AH1960" s="431" t="str">
        <f t="shared" si="65"/>
        <v/>
      </c>
      <c r="AI1960" s="430" t="str">
        <f t="shared" si="66"/>
        <v/>
      </c>
    </row>
    <row r="1961" spans="3:35" ht="20" customHeight="1">
      <c r="C1961" s="83">
        <v>1949</v>
      </c>
      <c r="D1961" s="541"/>
      <c r="E1961" s="541"/>
      <c r="F1961" s="541"/>
      <c r="G1961" s="542"/>
      <c r="H1961" s="541"/>
      <c r="I1961" s="541"/>
      <c r="K1961" s="287">
        <v>1</v>
      </c>
      <c r="AG1961" s="430" t="str">
        <f>IF(AI1961=1,SUM(AI$13:AI1961),"")</f>
        <v/>
      </c>
      <c r="AH1961" s="431" t="str">
        <f t="shared" si="65"/>
        <v/>
      </c>
      <c r="AI1961" s="430" t="str">
        <f t="shared" si="66"/>
        <v/>
      </c>
    </row>
    <row r="1962" spans="3:35" ht="20" customHeight="1">
      <c r="C1962" s="83">
        <v>1950</v>
      </c>
      <c r="D1962" s="541"/>
      <c r="E1962" s="541"/>
      <c r="F1962" s="541"/>
      <c r="G1962" s="542"/>
      <c r="H1962" s="541"/>
      <c r="I1962" s="541"/>
      <c r="K1962" s="287">
        <v>1</v>
      </c>
      <c r="AG1962" s="430" t="str">
        <f>IF(AI1962=1,SUM(AI$13:AI1962),"")</f>
        <v/>
      </c>
      <c r="AH1962" s="431" t="str">
        <f t="shared" si="65"/>
        <v/>
      </c>
      <c r="AI1962" s="430" t="str">
        <f t="shared" si="66"/>
        <v/>
      </c>
    </row>
    <row r="1963" spans="3:35" ht="20" customHeight="1">
      <c r="C1963" s="83">
        <v>1951</v>
      </c>
      <c r="D1963" s="541"/>
      <c r="E1963" s="541"/>
      <c r="F1963" s="541"/>
      <c r="G1963" s="542"/>
      <c r="H1963" s="541"/>
      <c r="I1963" s="541"/>
      <c r="K1963" s="287">
        <v>1</v>
      </c>
      <c r="AG1963" s="430" t="str">
        <f>IF(AI1963=1,SUM(AI$13:AI1963),"")</f>
        <v/>
      </c>
      <c r="AH1963" s="431" t="str">
        <f t="shared" si="65"/>
        <v/>
      </c>
      <c r="AI1963" s="430" t="str">
        <f t="shared" si="66"/>
        <v/>
      </c>
    </row>
    <row r="1964" spans="3:35" ht="20" customHeight="1">
      <c r="C1964" s="83">
        <v>1952</v>
      </c>
      <c r="D1964" s="541"/>
      <c r="E1964" s="541"/>
      <c r="F1964" s="541"/>
      <c r="G1964" s="542"/>
      <c r="H1964" s="541"/>
      <c r="I1964" s="541"/>
      <c r="K1964" s="287">
        <v>1</v>
      </c>
      <c r="AG1964" s="430" t="str">
        <f>IF(AI1964=1,SUM(AI$13:AI1964),"")</f>
        <v/>
      </c>
      <c r="AH1964" s="431" t="str">
        <f t="shared" si="65"/>
        <v/>
      </c>
      <c r="AI1964" s="430" t="str">
        <f t="shared" si="66"/>
        <v/>
      </c>
    </row>
    <row r="1965" spans="3:35" ht="20" customHeight="1">
      <c r="C1965" s="83">
        <v>1953</v>
      </c>
      <c r="D1965" s="541"/>
      <c r="E1965" s="541"/>
      <c r="F1965" s="541"/>
      <c r="G1965" s="542"/>
      <c r="H1965" s="541"/>
      <c r="I1965" s="541"/>
      <c r="K1965" s="287">
        <v>1</v>
      </c>
      <c r="AG1965" s="430" t="str">
        <f>IF(AI1965=1,SUM(AI$13:AI1965),"")</f>
        <v/>
      </c>
      <c r="AH1965" s="431" t="str">
        <f t="shared" si="65"/>
        <v/>
      </c>
      <c r="AI1965" s="430" t="str">
        <f t="shared" si="66"/>
        <v/>
      </c>
    </row>
    <row r="1966" spans="3:35" ht="20" customHeight="1">
      <c r="C1966" s="83">
        <v>1954</v>
      </c>
      <c r="D1966" s="541"/>
      <c r="E1966" s="541"/>
      <c r="F1966" s="541"/>
      <c r="G1966" s="542"/>
      <c r="H1966" s="541"/>
      <c r="I1966" s="541"/>
      <c r="K1966" s="287">
        <v>1</v>
      </c>
      <c r="AG1966" s="430" t="str">
        <f>IF(AI1966=1,SUM(AI$13:AI1966),"")</f>
        <v/>
      </c>
      <c r="AH1966" s="431" t="str">
        <f t="shared" si="65"/>
        <v/>
      </c>
      <c r="AI1966" s="430" t="str">
        <f t="shared" si="66"/>
        <v/>
      </c>
    </row>
    <row r="1967" spans="3:35" ht="20" customHeight="1">
      <c r="C1967" s="83">
        <v>1955</v>
      </c>
      <c r="D1967" s="541"/>
      <c r="E1967" s="541"/>
      <c r="F1967" s="541"/>
      <c r="G1967" s="542"/>
      <c r="H1967" s="541"/>
      <c r="I1967" s="541"/>
      <c r="K1967" s="287">
        <v>1</v>
      </c>
      <c r="AG1967" s="430" t="str">
        <f>IF(AI1967=1,SUM(AI$13:AI1967),"")</f>
        <v/>
      </c>
      <c r="AH1967" s="431" t="str">
        <f t="shared" si="65"/>
        <v/>
      </c>
      <c r="AI1967" s="430" t="str">
        <f t="shared" si="66"/>
        <v/>
      </c>
    </row>
    <row r="1968" spans="3:35" ht="20" customHeight="1">
      <c r="C1968" s="83">
        <v>1956</v>
      </c>
      <c r="D1968" s="541"/>
      <c r="E1968" s="541"/>
      <c r="F1968" s="541"/>
      <c r="G1968" s="542"/>
      <c r="H1968" s="541"/>
      <c r="I1968" s="541"/>
      <c r="K1968" s="287">
        <v>1</v>
      </c>
      <c r="AG1968" s="430" t="str">
        <f>IF(AI1968=1,SUM(AI$13:AI1968),"")</f>
        <v/>
      </c>
      <c r="AH1968" s="431" t="str">
        <f t="shared" si="65"/>
        <v/>
      </c>
      <c r="AI1968" s="430" t="str">
        <f t="shared" si="66"/>
        <v/>
      </c>
    </row>
    <row r="1969" spans="3:35" ht="20" customHeight="1">
      <c r="C1969" s="83">
        <v>1957</v>
      </c>
      <c r="D1969" s="541"/>
      <c r="E1969" s="541"/>
      <c r="F1969" s="541"/>
      <c r="G1969" s="542"/>
      <c r="H1969" s="541"/>
      <c r="I1969" s="541"/>
      <c r="K1969" s="287">
        <v>1</v>
      </c>
      <c r="AG1969" s="430" t="str">
        <f>IF(AI1969=1,SUM(AI$13:AI1969),"")</f>
        <v/>
      </c>
      <c r="AH1969" s="431" t="str">
        <f t="shared" si="65"/>
        <v/>
      </c>
      <c r="AI1969" s="430" t="str">
        <f t="shared" si="66"/>
        <v/>
      </c>
    </row>
    <row r="1970" spans="3:35" ht="20" customHeight="1">
      <c r="C1970" s="83">
        <v>1958</v>
      </c>
      <c r="D1970" s="541"/>
      <c r="E1970" s="541"/>
      <c r="F1970" s="541"/>
      <c r="G1970" s="542"/>
      <c r="H1970" s="541"/>
      <c r="I1970" s="541"/>
      <c r="K1970" s="287">
        <v>1</v>
      </c>
      <c r="AG1970" s="430" t="str">
        <f>IF(AI1970=1,SUM(AI$13:AI1970),"")</f>
        <v/>
      </c>
      <c r="AH1970" s="431" t="str">
        <f t="shared" si="65"/>
        <v/>
      </c>
      <c r="AI1970" s="430" t="str">
        <f t="shared" si="66"/>
        <v/>
      </c>
    </row>
    <row r="1971" spans="3:35" ht="20" customHeight="1">
      <c r="C1971" s="83">
        <v>1959</v>
      </c>
      <c r="D1971" s="541"/>
      <c r="E1971" s="541"/>
      <c r="F1971" s="541"/>
      <c r="G1971" s="542"/>
      <c r="H1971" s="541"/>
      <c r="I1971" s="541"/>
      <c r="K1971" s="287">
        <v>1</v>
      </c>
      <c r="AG1971" s="430" t="str">
        <f>IF(AI1971=1,SUM(AI$13:AI1971),"")</f>
        <v/>
      </c>
      <c r="AH1971" s="431" t="str">
        <f t="shared" si="65"/>
        <v/>
      </c>
      <c r="AI1971" s="430" t="str">
        <f t="shared" si="66"/>
        <v/>
      </c>
    </row>
    <row r="1972" spans="3:35" ht="20" customHeight="1">
      <c r="C1972" s="83">
        <v>1960</v>
      </c>
      <c r="D1972" s="541"/>
      <c r="E1972" s="541"/>
      <c r="F1972" s="541"/>
      <c r="G1972" s="542"/>
      <c r="H1972" s="541"/>
      <c r="I1972" s="541"/>
      <c r="K1972" s="287">
        <v>1</v>
      </c>
      <c r="AG1972" s="430" t="str">
        <f>IF(AI1972=1,SUM(AI$13:AI1972),"")</f>
        <v/>
      </c>
      <c r="AH1972" s="431" t="str">
        <f t="shared" si="65"/>
        <v/>
      </c>
      <c r="AI1972" s="430" t="str">
        <f t="shared" si="66"/>
        <v/>
      </c>
    </row>
    <row r="1973" spans="3:35" ht="20" customHeight="1">
      <c r="C1973" s="83">
        <v>1961</v>
      </c>
      <c r="D1973" s="541"/>
      <c r="E1973" s="541"/>
      <c r="F1973" s="541"/>
      <c r="G1973" s="542"/>
      <c r="H1973" s="541"/>
      <c r="I1973" s="541"/>
      <c r="K1973" s="287">
        <v>1</v>
      </c>
      <c r="AG1973" s="430" t="str">
        <f>IF(AI1973=1,SUM(AI$13:AI1973),"")</f>
        <v/>
      </c>
      <c r="AH1973" s="431" t="str">
        <f t="shared" si="65"/>
        <v/>
      </c>
      <c r="AI1973" s="430" t="str">
        <f t="shared" si="66"/>
        <v/>
      </c>
    </row>
    <row r="1974" spans="3:35" ht="20" customHeight="1">
      <c r="C1974" s="83">
        <v>1962</v>
      </c>
      <c r="D1974" s="541"/>
      <c r="E1974" s="541"/>
      <c r="F1974" s="541"/>
      <c r="G1974" s="542"/>
      <c r="H1974" s="541"/>
      <c r="I1974" s="541"/>
      <c r="K1974" s="287">
        <v>1</v>
      </c>
      <c r="AG1974" s="430" t="str">
        <f>IF(AI1974=1,SUM(AI$13:AI1974),"")</f>
        <v/>
      </c>
      <c r="AH1974" s="431" t="str">
        <f t="shared" si="65"/>
        <v/>
      </c>
      <c r="AI1974" s="430" t="str">
        <f t="shared" si="66"/>
        <v/>
      </c>
    </row>
    <row r="1975" spans="3:35" ht="20" customHeight="1">
      <c r="C1975" s="83">
        <v>1963</v>
      </c>
      <c r="D1975" s="541"/>
      <c r="E1975" s="541"/>
      <c r="F1975" s="541"/>
      <c r="G1975" s="542"/>
      <c r="H1975" s="541"/>
      <c r="I1975" s="541"/>
      <c r="K1975" s="287">
        <v>1</v>
      </c>
      <c r="AG1975" s="430" t="str">
        <f>IF(AI1975=1,SUM(AI$13:AI1975),"")</f>
        <v/>
      </c>
      <c r="AH1975" s="431" t="str">
        <f t="shared" si="65"/>
        <v/>
      </c>
      <c r="AI1975" s="430" t="str">
        <f t="shared" si="66"/>
        <v/>
      </c>
    </row>
    <row r="1976" spans="3:35" ht="20" customHeight="1">
      <c r="C1976" s="83">
        <v>1964</v>
      </c>
      <c r="D1976" s="541"/>
      <c r="E1976" s="541"/>
      <c r="F1976" s="541"/>
      <c r="G1976" s="542"/>
      <c r="H1976" s="541"/>
      <c r="I1976" s="541"/>
      <c r="K1976" s="287">
        <v>1</v>
      </c>
      <c r="AG1976" s="430" t="str">
        <f>IF(AI1976=1,SUM(AI$13:AI1976),"")</f>
        <v/>
      </c>
      <c r="AH1976" s="431" t="str">
        <f t="shared" si="65"/>
        <v/>
      </c>
      <c r="AI1976" s="430" t="str">
        <f t="shared" si="66"/>
        <v/>
      </c>
    </row>
    <row r="1977" spans="3:35" ht="20" customHeight="1">
      <c r="C1977" s="83">
        <v>1965</v>
      </c>
      <c r="D1977" s="541"/>
      <c r="E1977" s="541"/>
      <c r="F1977" s="541"/>
      <c r="G1977" s="542"/>
      <c r="H1977" s="541"/>
      <c r="I1977" s="541"/>
      <c r="K1977" s="287">
        <v>1</v>
      </c>
      <c r="AG1977" s="430" t="str">
        <f>IF(AI1977=1,SUM(AI$13:AI1977),"")</f>
        <v/>
      </c>
      <c r="AH1977" s="431" t="str">
        <f t="shared" si="65"/>
        <v/>
      </c>
      <c r="AI1977" s="430" t="str">
        <f t="shared" si="66"/>
        <v/>
      </c>
    </row>
    <row r="1978" spans="3:35" ht="20" customHeight="1">
      <c r="C1978" s="83">
        <v>1966</v>
      </c>
      <c r="D1978" s="541"/>
      <c r="E1978" s="541"/>
      <c r="F1978" s="541"/>
      <c r="G1978" s="542"/>
      <c r="H1978" s="541"/>
      <c r="I1978" s="541"/>
      <c r="K1978" s="287">
        <v>1</v>
      </c>
      <c r="AG1978" s="430" t="str">
        <f>IF(AI1978=1,SUM(AI$13:AI1978),"")</f>
        <v/>
      </c>
      <c r="AH1978" s="431" t="str">
        <f t="shared" si="65"/>
        <v/>
      </c>
      <c r="AI1978" s="430" t="str">
        <f t="shared" si="66"/>
        <v/>
      </c>
    </row>
    <row r="1979" spans="3:35" ht="20" customHeight="1">
      <c r="C1979" s="83">
        <v>1967</v>
      </c>
      <c r="D1979" s="541"/>
      <c r="E1979" s="541"/>
      <c r="F1979" s="541"/>
      <c r="G1979" s="542"/>
      <c r="H1979" s="541"/>
      <c r="I1979" s="541"/>
      <c r="K1979" s="287">
        <v>1</v>
      </c>
      <c r="AG1979" s="430" t="str">
        <f>IF(AI1979=1,SUM(AI$13:AI1979),"")</f>
        <v/>
      </c>
      <c r="AH1979" s="431" t="str">
        <f t="shared" si="65"/>
        <v/>
      </c>
      <c r="AI1979" s="430" t="str">
        <f t="shared" si="66"/>
        <v/>
      </c>
    </row>
    <row r="1980" spans="3:35" ht="20" customHeight="1">
      <c r="C1980" s="83">
        <v>1968</v>
      </c>
      <c r="D1980" s="541"/>
      <c r="E1980" s="541"/>
      <c r="F1980" s="541"/>
      <c r="G1980" s="542"/>
      <c r="H1980" s="541"/>
      <c r="I1980" s="541"/>
      <c r="K1980" s="287">
        <v>1</v>
      </c>
      <c r="AG1980" s="430" t="str">
        <f>IF(AI1980=1,SUM(AI$13:AI1980),"")</f>
        <v/>
      </c>
      <c r="AH1980" s="431" t="str">
        <f t="shared" si="65"/>
        <v/>
      </c>
      <c r="AI1980" s="430" t="str">
        <f t="shared" si="66"/>
        <v/>
      </c>
    </row>
    <row r="1981" spans="3:35" ht="20" customHeight="1">
      <c r="C1981" s="83">
        <v>1969</v>
      </c>
      <c r="D1981" s="541"/>
      <c r="E1981" s="541"/>
      <c r="F1981" s="541"/>
      <c r="G1981" s="542"/>
      <c r="H1981" s="541"/>
      <c r="I1981" s="541"/>
      <c r="K1981" s="287">
        <v>1</v>
      </c>
      <c r="AG1981" s="430" t="str">
        <f>IF(AI1981=1,SUM(AI$13:AI1981),"")</f>
        <v/>
      </c>
      <c r="AH1981" s="431" t="str">
        <f t="shared" si="65"/>
        <v/>
      </c>
      <c r="AI1981" s="430" t="str">
        <f t="shared" si="66"/>
        <v/>
      </c>
    </row>
    <row r="1982" spans="3:35" ht="20" customHeight="1">
      <c r="C1982" s="83">
        <v>1970</v>
      </c>
      <c r="D1982" s="541"/>
      <c r="E1982" s="541"/>
      <c r="F1982" s="541"/>
      <c r="G1982" s="542"/>
      <c r="H1982" s="541"/>
      <c r="I1982" s="541"/>
      <c r="K1982" s="287">
        <v>1</v>
      </c>
      <c r="AG1982" s="430" t="str">
        <f>IF(AI1982=1,SUM(AI$13:AI1982),"")</f>
        <v/>
      </c>
      <c r="AH1982" s="431" t="str">
        <f t="shared" si="65"/>
        <v/>
      </c>
      <c r="AI1982" s="430" t="str">
        <f t="shared" si="66"/>
        <v/>
      </c>
    </row>
    <row r="1983" spans="3:35" ht="20" customHeight="1">
      <c r="C1983" s="83">
        <v>1971</v>
      </c>
      <c r="D1983" s="541"/>
      <c r="E1983" s="541"/>
      <c r="F1983" s="541"/>
      <c r="G1983" s="542"/>
      <c r="H1983" s="541"/>
      <c r="I1983" s="541"/>
      <c r="K1983" s="287">
        <v>1</v>
      </c>
      <c r="AG1983" s="430" t="str">
        <f>IF(AI1983=1,SUM(AI$13:AI1983),"")</f>
        <v/>
      </c>
      <c r="AH1983" s="431" t="str">
        <f t="shared" si="65"/>
        <v/>
      </c>
      <c r="AI1983" s="430" t="str">
        <f t="shared" si="66"/>
        <v/>
      </c>
    </row>
    <row r="1984" spans="3:35" ht="20" customHeight="1">
      <c r="C1984" s="83">
        <v>1972</v>
      </c>
      <c r="D1984" s="541"/>
      <c r="E1984" s="541"/>
      <c r="F1984" s="541"/>
      <c r="G1984" s="542"/>
      <c r="H1984" s="541"/>
      <c r="I1984" s="541"/>
      <c r="K1984" s="287">
        <v>1</v>
      </c>
      <c r="AG1984" s="430" t="str">
        <f>IF(AI1984=1,SUM(AI$13:AI1984),"")</f>
        <v/>
      </c>
      <c r="AH1984" s="431" t="str">
        <f t="shared" si="65"/>
        <v/>
      </c>
      <c r="AI1984" s="430" t="str">
        <f t="shared" si="66"/>
        <v/>
      </c>
    </row>
    <row r="1985" spans="3:35" ht="20" customHeight="1">
      <c r="C1985" s="83">
        <v>1973</v>
      </c>
      <c r="D1985" s="541"/>
      <c r="E1985" s="541"/>
      <c r="F1985" s="541"/>
      <c r="G1985" s="542"/>
      <c r="H1985" s="541"/>
      <c r="I1985" s="541"/>
      <c r="K1985" s="287">
        <v>1</v>
      </c>
      <c r="AG1985" s="430" t="str">
        <f>IF(AI1985=1,SUM(AI$13:AI1985),"")</f>
        <v/>
      </c>
      <c r="AH1985" s="431" t="str">
        <f t="shared" si="65"/>
        <v/>
      </c>
      <c r="AI1985" s="430" t="str">
        <f t="shared" si="66"/>
        <v/>
      </c>
    </row>
    <row r="1986" spans="3:35" ht="20" customHeight="1">
      <c r="C1986" s="83">
        <v>1974</v>
      </c>
      <c r="D1986" s="541"/>
      <c r="E1986" s="541"/>
      <c r="F1986" s="541"/>
      <c r="G1986" s="542"/>
      <c r="H1986" s="541"/>
      <c r="I1986" s="541"/>
      <c r="K1986" s="287">
        <v>1</v>
      </c>
      <c r="AG1986" s="430" t="str">
        <f>IF(AI1986=1,SUM(AI$13:AI1986),"")</f>
        <v/>
      </c>
      <c r="AH1986" s="431" t="str">
        <f t="shared" si="65"/>
        <v/>
      </c>
      <c r="AI1986" s="430" t="str">
        <f t="shared" si="66"/>
        <v/>
      </c>
    </row>
    <row r="1987" spans="3:35" ht="20" customHeight="1">
      <c r="C1987" s="83">
        <v>1975</v>
      </c>
      <c r="D1987" s="541"/>
      <c r="E1987" s="541"/>
      <c r="F1987" s="541"/>
      <c r="G1987" s="542"/>
      <c r="H1987" s="541"/>
      <c r="I1987" s="541"/>
      <c r="K1987" s="287">
        <v>1</v>
      </c>
      <c r="AG1987" s="430" t="str">
        <f>IF(AI1987=1,SUM(AI$13:AI1987),"")</f>
        <v/>
      </c>
      <c r="AH1987" s="431" t="str">
        <f t="shared" si="65"/>
        <v/>
      </c>
      <c r="AI1987" s="430" t="str">
        <f t="shared" si="66"/>
        <v/>
      </c>
    </row>
    <row r="1988" spans="3:35" ht="20" customHeight="1">
      <c r="C1988" s="83">
        <v>1976</v>
      </c>
      <c r="D1988" s="541"/>
      <c r="E1988" s="541"/>
      <c r="F1988" s="541"/>
      <c r="G1988" s="542"/>
      <c r="H1988" s="541"/>
      <c r="I1988" s="541"/>
      <c r="K1988" s="287">
        <v>1</v>
      </c>
      <c r="AG1988" s="430" t="str">
        <f>IF(AI1988=1,SUM(AI$13:AI1988),"")</f>
        <v/>
      </c>
      <c r="AH1988" s="431" t="str">
        <f t="shared" si="65"/>
        <v/>
      </c>
      <c r="AI1988" s="430" t="str">
        <f t="shared" si="66"/>
        <v/>
      </c>
    </row>
    <row r="1989" spans="3:35" ht="20" customHeight="1">
      <c r="C1989" s="83">
        <v>1977</v>
      </c>
      <c r="D1989" s="541"/>
      <c r="E1989" s="541"/>
      <c r="F1989" s="541"/>
      <c r="G1989" s="542"/>
      <c r="H1989" s="541"/>
      <c r="I1989" s="541"/>
      <c r="K1989" s="287">
        <v>1</v>
      </c>
      <c r="AG1989" s="430" t="str">
        <f>IF(AI1989=1,SUM(AI$13:AI1989),"")</f>
        <v/>
      </c>
      <c r="AH1989" s="431" t="str">
        <f t="shared" si="65"/>
        <v/>
      </c>
      <c r="AI1989" s="430" t="str">
        <f t="shared" si="66"/>
        <v/>
      </c>
    </row>
    <row r="1990" spans="3:35" ht="20" customHeight="1">
      <c r="C1990" s="83">
        <v>1978</v>
      </c>
      <c r="D1990" s="541"/>
      <c r="E1990" s="541"/>
      <c r="F1990" s="541"/>
      <c r="G1990" s="542"/>
      <c r="H1990" s="541"/>
      <c r="I1990" s="541"/>
      <c r="K1990" s="287">
        <v>1</v>
      </c>
      <c r="AG1990" s="430" t="str">
        <f>IF(AI1990=1,SUM(AI$13:AI1990),"")</f>
        <v/>
      </c>
      <c r="AH1990" s="431" t="str">
        <f t="shared" si="65"/>
        <v/>
      </c>
      <c r="AI1990" s="430" t="str">
        <f t="shared" si="66"/>
        <v/>
      </c>
    </row>
    <row r="1991" spans="3:35" ht="20" customHeight="1">
      <c r="C1991" s="83">
        <v>1979</v>
      </c>
      <c r="D1991" s="541"/>
      <c r="E1991" s="541"/>
      <c r="F1991" s="541"/>
      <c r="G1991" s="542"/>
      <c r="H1991" s="541"/>
      <c r="I1991" s="541"/>
      <c r="K1991" s="287">
        <v>1</v>
      </c>
      <c r="AG1991" s="430" t="str">
        <f>IF(AI1991=1,SUM(AI$13:AI1991),"")</f>
        <v/>
      </c>
      <c r="AH1991" s="431" t="str">
        <f t="shared" si="65"/>
        <v/>
      </c>
      <c r="AI1991" s="430" t="str">
        <f t="shared" si="66"/>
        <v/>
      </c>
    </row>
    <row r="1992" spans="3:35" ht="20" customHeight="1">
      <c r="C1992" s="83">
        <v>1980</v>
      </c>
      <c r="D1992" s="541"/>
      <c r="E1992" s="541"/>
      <c r="F1992" s="541"/>
      <c r="G1992" s="542"/>
      <c r="H1992" s="541"/>
      <c r="I1992" s="541"/>
      <c r="K1992" s="287">
        <v>1</v>
      </c>
      <c r="AG1992" s="430" t="str">
        <f>IF(AI1992=1,SUM(AI$13:AI1992),"")</f>
        <v/>
      </c>
      <c r="AH1992" s="431" t="str">
        <f t="shared" si="65"/>
        <v/>
      </c>
      <c r="AI1992" s="430" t="str">
        <f t="shared" si="66"/>
        <v/>
      </c>
    </row>
    <row r="1993" spans="3:35" ht="20" customHeight="1">
      <c r="C1993" s="83">
        <v>1981</v>
      </c>
      <c r="D1993" s="541"/>
      <c r="E1993" s="541"/>
      <c r="F1993" s="541"/>
      <c r="G1993" s="542"/>
      <c r="H1993" s="541"/>
      <c r="I1993" s="541"/>
      <c r="K1993" s="287">
        <v>1</v>
      </c>
      <c r="AG1993" s="430" t="str">
        <f>IF(AI1993=1,SUM(AI$13:AI1993),"")</f>
        <v/>
      </c>
      <c r="AH1993" s="431" t="str">
        <f t="shared" si="65"/>
        <v/>
      </c>
      <c r="AI1993" s="430" t="str">
        <f t="shared" si="66"/>
        <v/>
      </c>
    </row>
    <row r="1994" spans="3:35" ht="20" customHeight="1">
      <c r="C1994" s="83">
        <v>1982</v>
      </c>
      <c r="D1994" s="541"/>
      <c r="E1994" s="541"/>
      <c r="F1994" s="541"/>
      <c r="G1994" s="542"/>
      <c r="H1994" s="541"/>
      <c r="I1994" s="541"/>
      <c r="K1994" s="287">
        <v>1</v>
      </c>
      <c r="AG1994" s="430" t="str">
        <f>IF(AI1994=1,SUM(AI$13:AI1994),"")</f>
        <v/>
      </c>
      <c r="AH1994" s="431" t="str">
        <f t="shared" si="65"/>
        <v/>
      </c>
      <c r="AI1994" s="430" t="str">
        <f t="shared" si="66"/>
        <v/>
      </c>
    </row>
    <row r="1995" spans="3:35" ht="20" customHeight="1">
      <c r="C1995" s="83">
        <v>1983</v>
      </c>
      <c r="D1995" s="541"/>
      <c r="E1995" s="541"/>
      <c r="F1995" s="541"/>
      <c r="G1995" s="542"/>
      <c r="H1995" s="541"/>
      <c r="I1995" s="541"/>
      <c r="K1995" s="287">
        <v>1</v>
      </c>
      <c r="AG1995" s="430" t="str">
        <f>IF(AI1995=1,SUM(AI$13:AI1995),"")</f>
        <v/>
      </c>
      <c r="AH1995" s="431" t="str">
        <f t="shared" si="65"/>
        <v/>
      </c>
      <c r="AI1995" s="430" t="str">
        <f t="shared" si="66"/>
        <v/>
      </c>
    </row>
    <row r="1996" spans="3:35" ht="20" customHeight="1">
      <c r="C1996" s="83">
        <v>1984</v>
      </c>
      <c r="D1996" s="541"/>
      <c r="E1996" s="541"/>
      <c r="F1996" s="541"/>
      <c r="G1996" s="542"/>
      <c r="H1996" s="541"/>
      <c r="I1996" s="541"/>
      <c r="K1996" s="287">
        <v>1</v>
      </c>
      <c r="AG1996" s="430" t="str">
        <f>IF(AI1996=1,SUM(AI$13:AI1996),"")</f>
        <v/>
      </c>
      <c r="AH1996" s="431" t="str">
        <f t="shared" si="65"/>
        <v/>
      </c>
      <c r="AI1996" s="430" t="str">
        <f t="shared" si="66"/>
        <v/>
      </c>
    </row>
    <row r="1997" spans="3:35" ht="20" customHeight="1">
      <c r="C1997" s="83">
        <v>1985</v>
      </c>
      <c r="D1997" s="541"/>
      <c r="E1997" s="541"/>
      <c r="F1997" s="541"/>
      <c r="G1997" s="542"/>
      <c r="H1997" s="541"/>
      <c r="I1997" s="541"/>
      <c r="K1997" s="287">
        <v>1</v>
      </c>
      <c r="AG1997" s="430" t="str">
        <f>IF(AI1997=1,SUM(AI$13:AI1997),"")</f>
        <v/>
      </c>
      <c r="AH1997" s="431" t="str">
        <f t="shared" si="65"/>
        <v/>
      </c>
      <c r="AI1997" s="430" t="str">
        <f t="shared" si="66"/>
        <v/>
      </c>
    </row>
    <row r="1998" spans="3:35" ht="20" customHeight="1">
      <c r="C1998" s="83">
        <v>1986</v>
      </c>
      <c r="D1998" s="541"/>
      <c r="E1998" s="541"/>
      <c r="F1998" s="541"/>
      <c r="G1998" s="542"/>
      <c r="H1998" s="541"/>
      <c r="I1998" s="541"/>
      <c r="K1998" s="287">
        <v>1</v>
      </c>
      <c r="AG1998" s="430" t="str">
        <f>IF(AI1998=1,SUM(AI$13:AI1998),"")</f>
        <v/>
      </c>
      <c r="AH1998" s="431" t="str">
        <f t="shared" ref="AH1998:AH2061" si="67">IF(I1998="","",I1998&amp;"; ")</f>
        <v/>
      </c>
      <c r="AI1998" s="430" t="str">
        <f t="shared" ref="AI1998:AI2061" si="68">IF(AH1998="","",1)</f>
        <v/>
      </c>
    </row>
    <row r="1999" spans="3:35" ht="20" customHeight="1">
      <c r="C1999" s="83">
        <v>1987</v>
      </c>
      <c r="D1999" s="541"/>
      <c r="E1999" s="541"/>
      <c r="F1999" s="541"/>
      <c r="G1999" s="542"/>
      <c r="H1999" s="541"/>
      <c r="I1999" s="541"/>
      <c r="K1999" s="287">
        <v>1</v>
      </c>
      <c r="AG1999" s="430" t="str">
        <f>IF(AI1999=1,SUM(AI$13:AI1999),"")</f>
        <v/>
      </c>
      <c r="AH1999" s="431" t="str">
        <f t="shared" si="67"/>
        <v/>
      </c>
      <c r="AI1999" s="430" t="str">
        <f t="shared" si="68"/>
        <v/>
      </c>
    </row>
    <row r="2000" spans="3:35" ht="20" customHeight="1">
      <c r="C2000" s="83">
        <v>1988</v>
      </c>
      <c r="D2000" s="541"/>
      <c r="E2000" s="541"/>
      <c r="F2000" s="541"/>
      <c r="G2000" s="542"/>
      <c r="H2000" s="541"/>
      <c r="I2000" s="541"/>
      <c r="K2000" s="287">
        <v>1</v>
      </c>
      <c r="AG2000" s="430" t="str">
        <f>IF(AI2000=1,SUM(AI$13:AI2000),"")</f>
        <v/>
      </c>
      <c r="AH2000" s="431" t="str">
        <f t="shared" si="67"/>
        <v/>
      </c>
      <c r="AI2000" s="430" t="str">
        <f t="shared" si="68"/>
        <v/>
      </c>
    </row>
    <row r="2001" spans="3:35" ht="20" customHeight="1">
      <c r="C2001" s="83">
        <v>1989</v>
      </c>
      <c r="D2001" s="541"/>
      <c r="E2001" s="541"/>
      <c r="F2001" s="541"/>
      <c r="G2001" s="542"/>
      <c r="H2001" s="541"/>
      <c r="I2001" s="541"/>
      <c r="K2001" s="287">
        <v>1</v>
      </c>
      <c r="AG2001" s="430" t="str">
        <f>IF(AI2001=1,SUM(AI$13:AI2001),"")</f>
        <v/>
      </c>
      <c r="AH2001" s="431" t="str">
        <f t="shared" si="67"/>
        <v/>
      </c>
      <c r="AI2001" s="430" t="str">
        <f t="shared" si="68"/>
        <v/>
      </c>
    </row>
    <row r="2002" spans="3:35" ht="20" customHeight="1">
      <c r="C2002" s="83">
        <v>1990</v>
      </c>
      <c r="D2002" s="541"/>
      <c r="E2002" s="541"/>
      <c r="F2002" s="541"/>
      <c r="G2002" s="542"/>
      <c r="H2002" s="541"/>
      <c r="I2002" s="541"/>
      <c r="K2002" s="287">
        <v>1</v>
      </c>
      <c r="AG2002" s="430" t="str">
        <f>IF(AI2002=1,SUM(AI$13:AI2002),"")</f>
        <v/>
      </c>
      <c r="AH2002" s="431" t="str">
        <f t="shared" si="67"/>
        <v/>
      </c>
      <c r="AI2002" s="430" t="str">
        <f t="shared" si="68"/>
        <v/>
      </c>
    </row>
    <row r="2003" spans="3:35" ht="20" customHeight="1">
      <c r="C2003" s="83">
        <v>1991</v>
      </c>
      <c r="D2003" s="541"/>
      <c r="E2003" s="541"/>
      <c r="F2003" s="541"/>
      <c r="G2003" s="542"/>
      <c r="H2003" s="541"/>
      <c r="I2003" s="541"/>
      <c r="K2003" s="287">
        <v>1</v>
      </c>
      <c r="AG2003" s="430" t="str">
        <f>IF(AI2003=1,SUM(AI$13:AI2003),"")</f>
        <v/>
      </c>
      <c r="AH2003" s="431" t="str">
        <f t="shared" si="67"/>
        <v/>
      </c>
      <c r="AI2003" s="430" t="str">
        <f t="shared" si="68"/>
        <v/>
      </c>
    </row>
    <row r="2004" spans="3:35" ht="20" customHeight="1">
      <c r="C2004" s="83">
        <v>1992</v>
      </c>
      <c r="D2004" s="541"/>
      <c r="E2004" s="541"/>
      <c r="F2004" s="541"/>
      <c r="G2004" s="542"/>
      <c r="H2004" s="541"/>
      <c r="I2004" s="541"/>
      <c r="K2004" s="287">
        <v>1</v>
      </c>
      <c r="AG2004" s="430" t="str">
        <f>IF(AI2004=1,SUM(AI$13:AI2004),"")</f>
        <v/>
      </c>
      <c r="AH2004" s="431" t="str">
        <f t="shared" si="67"/>
        <v/>
      </c>
      <c r="AI2004" s="430" t="str">
        <f t="shared" si="68"/>
        <v/>
      </c>
    </row>
    <row r="2005" spans="3:35" ht="20" customHeight="1">
      <c r="C2005" s="83">
        <v>1993</v>
      </c>
      <c r="D2005" s="541"/>
      <c r="E2005" s="541"/>
      <c r="F2005" s="541"/>
      <c r="G2005" s="542"/>
      <c r="H2005" s="541"/>
      <c r="I2005" s="541"/>
      <c r="K2005" s="287">
        <v>1</v>
      </c>
      <c r="AG2005" s="430" t="str">
        <f>IF(AI2005=1,SUM(AI$13:AI2005),"")</f>
        <v/>
      </c>
      <c r="AH2005" s="431" t="str">
        <f t="shared" si="67"/>
        <v/>
      </c>
      <c r="AI2005" s="430" t="str">
        <f t="shared" si="68"/>
        <v/>
      </c>
    </row>
    <row r="2006" spans="3:35" ht="20" customHeight="1">
      <c r="C2006" s="83">
        <v>1994</v>
      </c>
      <c r="D2006" s="541"/>
      <c r="E2006" s="541"/>
      <c r="F2006" s="541"/>
      <c r="G2006" s="542"/>
      <c r="H2006" s="541"/>
      <c r="I2006" s="541"/>
      <c r="K2006" s="287">
        <v>1</v>
      </c>
      <c r="AG2006" s="430" t="str">
        <f>IF(AI2006=1,SUM(AI$13:AI2006),"")</f>
        <v/>
      </c>
      <c r="AH2006" s="431" t="str">
        <f t="shared" si="67"/>
        <v/>
      </c>
      <c r="AI2006" s="430" t="str">
        <f t="shared" si="68"/>
        <v/>
      </c>
    </row>
    <row r="2007" spans="3:35" ht="20" customHeight="1">
      <c r="C2007" s="83">
        <v>1995</v>
      </c>
      <c r="D2007" s="541"/>
      <c r="E2007" s="541"/>
      <c r="F2007" s="541"/>
      <c r="G2007" s="542"/>
      <c r="H2007" s="541"/>
      <c r="I2007" s="541"/>
      <c r="K2007" s="287">
        <v>1</v>
      </c>
      <c r="AG2007" s="430" t="str">
        <f>IF(AI2007=1,SUM(AI$13:AI2007),"")</f>
        <v/>
      </c>
      <c r="AH2007" s="431" t="str">
        <f t="shared" si="67"/>
        <v/>
      </c>
      <c r="AI2007" s="430" t="str">
        <f t="shared" si="68"/>
        <v/>
      </c>
    </row>
    <row r="2008" spans="3:35" ht="20" customHeight="1">
      <c r="C2008" s="83">
        <v>1996</v>
      </c>
      <c r="D2008" s="541"/>
      <c r="E2008" s="541"/>
      <c r="F2008" s="541"/>
      <c r="G2008" s="542"/>
      <c r="H2008" s="541"/>
      <c r="I2008" s="541"/>
      <c r="K2008" s="287">
        <v>1</v>
      </c>
      <c r="AG2008" s="430" t="str">
        <f>IF(AI2008=1,SUM(AI$13:AI2008),"")</f>
        <v/>
      </c>
      <c r="AH2008" s="431" t="str">
        <f t="shared" si="67"/>
        <v/>
      </c>
      <c r="AI2008" s="430" t="str">
        <f t="shared" si="68"/>
        <v/>
      </c>
    </row>
    <row r="2009" spans="3:35" ht="20" customHeight="1">
      <c r="C2009" s="83">
        <v>1997</v>
      </c>
      <c r="D2009" s="541"/>
      <c r="E2009" s="541"/>
      <c r="F2009" s="541"/>
      <c r="G2009" s="542"/>
      <c r="H2009" s="541"/>
      <c r="I2009" s="541"/>
      <c r="K2009" s="287">
        <v>1</v>
      </c>
      <c r="AG2009" s="430" t="str">
        <f>IF(AI2009=1,SUM(AI$13:AI2009),"")</f>
        <v/>
      </c>
      <c r="AH2009" s="431" t="str">
        <f t="shared" si="67"/>
        <v/>
      </c>
      <c r="AI2009" s="430" t="str">
        <f t="shared" si="68"/>
        <v/>
      </c>
    </row>
    <row r="2010" spans="3:35" ht="20" customHeight="1">
      <c r="C2010" s="83">
        <v>1998</v>
      </c>
      <c r="D2010" s="541"/>
      <c r="E2010" s="541"/>
      <c r="F2010" s="541"/>
      <c r="G2010" s="542"/>
      <c r="H2010" s="541"/>
      <c r="I2010" s="541"/>
      <c r="K2010" s="287">
        <v>1</v>
      </c>
      <c r="AG2010" s="430" t="str">
        <f>IF(AI2010=1,SUM(AI$13:AI2010),"")</f>
        <v/>
      </c>
      <c r="AH2010" s="431" t="str">
        <f t="shared" si="67"/>
        <v/>
      </c>
      <c r="AI2010" s="430" t="str">
        <f t="shared" si="68"/>
        <v/>
      </c>
    </row>
    <row r="2011" spans="3:35" ht="20" customHeight="1">
      <c r="C2011" s="83">
        <v>1999</v>
      </c>
      <c r="D2011" s="541"/>
      <c r="E2011" s="541"/>
      <c r="F2011" s="541"/>
      <c r="G2011" s="542"/>
      <c r="H2011" s="541"/>
      <c r="I2011" s="541"/>
      <c r="K2011" s="287">
        <v>1</v>
      </c>
      <c r="AG2011" s="430" t="str">
        <f>IF(AI2011=1,SUM(AI$13:AI2011),"")</f>
        <v/>
      </c>
      <c r="AH2011" s="431" t="str">
        <f t="shared" si="67"/>
        <v/>
      </c>
      <c r="AI2011" s="430" t="str">
        <f t="shared" si="68"/>
        <v/>
      </c>
    </row>
    <row r="2012" spans="3:35" ht="20" customHeight="1">
      <c r="C2012" s="83">
        <v>2000</v>
      </c>
      <c r="D2012" s="541"/>
      <c r="E2012" s="541"/>
      <c r="F2012" s="541"/>
      <c r="G2012" s="542"/>
      <c r="H2012" s="541"/>
      <c r="I2012" s="541"/>
      <c r="K2012" s="287">
        <v>1</v>
      </c>
      <c r="AG2012" s="430" t="str">
        <f>IF(AI2012=1,SUM(AI$13:AI2012),"")</f>
        <v/>
      </c>
      <c r="AH2012" s="431" t="str">
        <f t="shared" si="67"/>
        <v/>
      </c>
      <c r="AI2012" s="430" t="str">
        <f t="shared" si="68"/>
        <v/>
      </c>
    </row>
    <row r="2013" spans="3:35" ht="20" customHeight="1">
      <c r="C2013" s="83">
        <v>2001</v>
      </c>
      <c r="D2013" s="541"/>
      <c r="E2013" s="541"/>
      <c r="F2013" s="541"/>
      <c r="G2013" s="542"/>
      <c r="H2013" s="541"/>
      <c r="I2013" s="541"/>
      <c r="K2013" s="287">
        <v>1</v>
      </c>
      <c r="AG2013" s="430" t="str">
        <f>IF(AI2013=1,SUM(AI$13:AI2013),"")</f>
        <v/>
      </c>
      <c r="AH2013" s="431" t="str">
        <f t="shared" si="67"/>
        <v/>
      </c>
      <c r="AI2013" s="430" t="str">
        <f t="shared" si="68"/>
        <v/>
      </c>
    </row>
    <row r="2014" spans="3:35" ht="20" customHeight="1">
      <c r="C2014" s="83">
        <v>2002</v>
      </c>
      <c r="D2014" s="541"/>
      <c r="E2014" s="541"/>
      <c r="F2014" s="541"/>
      <c r="G2014" s="542"/>
      <c r="H2014" s="541"/>
      <c r="I2014" s="541"/>
      <c r="K2014" s="287">
        <v>1</v>
      </c>
      <c r="AG2014" s="430" t="str">
        <f>IF(AI2014=1,SUM(AI$13:AI2014),"")</f>
        <v/>
      </c>
      <c r="AH2014" s="431" t="str">
        <f t="shared" si="67"/>
        <v/>
      </c>
      <c r="AI2014" s="430" t="str">
        <f t="shared" si="68"/>
        <v/>
      </c>
    </row>
    <row r="2015" spans="3:35" ht="20" customHeight="1">
      <c r="C2015" s="83">
        <v>2003</v>
      </c>
      <c r="D2015" s="541"/>
      <c r="E2015" s="541"/>
      <c r="F2015" s="541"/>
      <c r="G2015" s="542"/>
      <c r="H2015" s="541"/>
      <c r="I2015" s="541"/>
      <c r="K2015" s="287">
        <v>1</v>
      </c>
      <c r="AG2015" s="430" t="str">
        <f>IF(AI2015=1,SUM(AI$13:AI2015),"")</f>
        <v/>
      </c>
      <c r="AH2015" s="431" t="str">
        <f t="shared" si="67"/>
        <v/>
      </c>
      <c r="AI2015" s="430" t="str">
        <f t="shared" si="68"/>
        <v/>
      </c>
    </row>
    <row r="2016" spans="3:35" ht="20" customHeight="1">
      <c r="C2016" s="83">
        <v>2004</v>
      </c>
      <c r="D2016" s="541"/>
      <c r="E2016" s="541"/>
      <c r="F2016" s="541"/>
      <c r="G2016" s="542"/>
      <c r="H2016" s="541"/>
      <c r="I2016" s="541"/>
      <c r="K2016" s="287">
        <v>1</v>
      </c>
      <c r="AG2016" s="430" t="str">
        <f>IF(AI2016=1,SUM(AI$13:AI2016),"")</f>
        <v/>
      </c>
      <c r="AH2016" s="431" t="str">
        <f t="shared" si="67"/>
        <v/>
      </c>
      <c r="AI2016" s="430" t="str">
        <f t="shared" si="68"/>
        <v/>
      </c>
    </row>
    <row r="2017" spans="3:35" ht="20" customHeight="1">
      <c r="C2017" s="83">
        <v>2005</v>
      </c>
      <c r="D2017" s="541"/>
      <c r="E2017" s="541"/>
      <c r="F2017" s="541"/>
      <c r="G2017" s="542"/>
      <c r="H2017" s="541"/>
      <c r="I2017" s="541"/>
      <c r="K2017" s="287">
        <v>1</v>
      </c>
      <c r="AG2017" s="430" t="str">
        <f>IF(AI2017=1,SUM(AI$13:AI2017),"")</f>
        <v/>
      </c>
      <c r="AH2017" s="431" t="str">
        <f t="shared" si="67"/>
        <v/>
      </c>
      <c r="AI2017" s="430" t="str">
        <f t="shared" si="68"/>
        <v/>
      </c>
    </row>
    <row r="2018" spans="3:35" ht="20" customHeight="1">
      <c r="C2018" s="83">
        <v>2006</v>
      </c>
      <c r="D2018" s="541"/>
      <c r="E2018" s="541"/>
      <c r="F2018" s="541"/>
      <c r="G2018" s="542"/>
      <c r="H2018" s="541"/>
      <c r="I2018" s="541"/>
      <c r="K2018" s="287">
        <v>1</v>
      </c>
      <c r="AG2018" s="430" t="str">
        <f>IF(AI2018=1,SUM(AI$13:AI2018),"")</f>
        <v/>
      </c>
      <c r="AH2018" s="431" t="str">
        <f t="shared" si="67"/>
        <v/>
      </c>
      <c r="AI2018" s="430" t="str">
        <f t="shared" si="68"/>
        <v/>
      </c>
    </row>
    <row r="2019" spans="3:35" ht="20" customHeight="1">
      <c r="C2019" s="83">
        <v>2007</v>
      </c>
      <c r="D2019" s="541"/>
      <c r="E2019" s="541"/>
      <c r="F2019" s="541"/>
      <c r="G2019" s="542"/>
      <c r="H2019" s="541"/>
      <c r="I2019" s="541"/>
      <c r="K2019" s="287">
        <v>1</v>
      </c>
      <c r="AG2019" s="430" t="str">
        <f>IF(AI2019=1,SUM(AI$13:AI2019),"")</f>
        <v/>
      </c>
      <c r="AH2019" s="431" t="str">
        <f t="shared" si="67"/>
        <v/>
      </c>
      <c r="AI2019" s="430" t="str">
        <f t="shared" si="68"/>
        <v/>
      </c>
    </row>
    <row r="2020" spans="3:35" ht="20" customHeight="1">
      <c r="C2020" s="83">
        <v>2008</v>
      </c>
      <c r="D2020" s="541"/>
      <c r="E2020" s="541"/>
      <c r="F2020" s="541"/>
      <c r="G2020" s="542"/>
      <c r="H2020" s="541"/>
      <c r="I2020" s="541"/>
      <c r="K2020" s="287">
        <v>1</v>
      </c>
      <c r="AG2020" s="430" t="str">
        <f>IF(AI2020=1,SUM(AI$13:AI2020),"")</f>
        <v/>
      </c>
      <c r="AH2020" s="431" t="str">
        <f t="shared" si="67"/>
        <v/>
      </c>
      <c r="AI2020" s="430" t="str">
        <f t="shared" si="68"/>
        <v/>
      </c>
    </row>
    <row r="2021" spans="3:35" ht="20" customHeight="1">
      <c r="C2021" s="83">
        <v>2009</v>
      </c>
      <c r="D2021" s="541"/>
      <c r="E2021" s="541"/>
      <c r="F2021" s="541"/>
      <c r="G2021" s="542"/>
      <c r="H2021" s="541"/>
      <c r="I2021" s="541"/>
      <c r="K2021" s="287">
        <v>1</v>
      </c>
      <c r="AG2021" s="430" t="str">
        <f>IF(AI2021=1,SUM(AI$13:AI2021),"")</f>
        <v/>
      </c>
      <c r="AH2021" s="431" t="str">
        <f t="shared" si="67"/>
        <v/>
      </c>
      <c r="AI2021" s="430" t="str">
        <f t="shared" si="68"/>
        <v/>
      </c>
    </row>
    <row r="2022" spans="3:35" ht="20" customHeight="1">
      <c r="C2022" s="83">
        <v>2010</v>
      </c>
      <c r="D2022" s="541"/>
      <c r="E2022" s="541"/>
      <c r="F2022" s="541"/>
      <c r="G2022" s="542"/>
      <c r="H2022" s="541"/>
      <c r="I2022" s="541"/>
      <c r="K2022" s="287">
        <v>1</v>
      </c>
      <c r="AG2022" s="430" t="str">
        <f>IF(AI2022=1,SUM(AI$13:AI2022),"")</f>
        <v/>
      </c>
      <c r="AH2022" s="431" t="str">
        <f t="shared" si="67"/>
        <v/>
      </c>
      <c r="AI2022" s="430" t="str">
        <f t="shared" si="68"/>
        <v/>
      </c>
    </row>
    <row r="2023" spans="3:35" ht="20" customHeight="1">
      <c r="C2023" s="83">
        <v>2011</v>
      </c>
      <c r="D2023" s="541"/>
      <c r="E2023" s="541"/>
      <c r="F2023" s="541"/>
      <c r="G2023" s="542"/>
      <c r="H2023" s="541"/>
      <c r="I2023" s="541"/>
      <c r="K2023" s="287">
        <v>1</v>
      </c>
      <c r="AG2023" s="430" t="str">
        <f>IF(AI2023=1,SUM(AI$13:AI2023),"")</f>
        <v/>
      </c>
      <c r="AH2023" s="431" t="str">
        <f t="shared" si="67"/>
        <v/>
      </c>
      <c r="AI2023" s="430" t="str">
        <f t="shared" si="68"/>
        <v/>
      </c>
    </row>
    <row r="2024" spans="3:35" ht="20" customHeight="1">
      <c r="C2024" s="83">
        <v>2012</v>
      </c>
      <c r="D2024" s="541"/>
      <c r="E2024" s="541"/>
      <c r="F2024" s="541"/>
      <c r="G2024" s="542"/>
      <c r="H2024" s="541"/>
      <c r="I2024" s="541"/>
      <c r="K2024" s="287">
        <v>1</v>
      </c>
      <c r="AG2024" s="430" t="str">
        <f>IF(AI2024=1,SUM(AI$13:AI2024),"")</f>
        <v/>
      </c>
      <c r="AH2024" s="431" t="str">
        <f t="shared" si="67"/>
        <v/>
      </c>
      <c r="AI2024" s="430" t="str">
        <f t="shared" si="68"/>
        <v/>
      </c>
    </row>
    <row r="2025" spans="3:35" ht="20" customHeight="1">
      <c r="C2025" s="83">
        <v>2013</v>
      </c>
      <c r="D2025" s="541"/>
      <c r="E2025" s="541"/>
      <c r="F2025" s="541"/>
      <c r="G2025" s="542"/>
      <c r="H2025" s="541"/>
      <c r="I2025" s="541"/>
      <c r="K2025" s="287">
        <v>1</v>
      </c>
      <c r="AG2025" s="430" t="str">
        <f>IF(AI2025=1,SUM(AI$13:AI2025),"")</f>
        <v/>
      </c>
      <c r="AH2025" s="431" t="str">
        <f t="shared" si="67"/>
        <v/>
      </c>
      <c r="AI2025" s="430" t="str">
        <f t="shared" si="68"/>
        <v/>
      </c>
    </row>
    <row r="2026" spans="3:35" ht="20" customHeight="1">
      <c r="C2026" s="83">
        <v>2014</v>
      </c>
      <c r="D2026" s="541"/>
      <c r="E2026" s="541"/>
      <c r="F2026" s="541"/>
      <c r="G2026" s="542"/>
      <c r="H2026" s="541"/>
      <c r="I2026" s="541"/>
      <c r="K2026" s="287">
        <v>1</v>
      </c>
      <c r="AG2026" s="430" t="str">
        <f>IF(AI2026=1,SUM(AI$13:AI2026),"")</f>
        <v/>
      </c>
      <c r="AH2026" s="431" t="str">
        <f t="shared" si="67"/>
        <v/>
      </c>
      <c r="AI2026" s="430" t="str">
        <f t="shared" si="68"/>
        <v/>
      </c>
    </row>
    <row r="2027" spans="3:35" ht="20" customHeight="1">
      <c r="C2027" s="83">
        <v>2015</v>
      </c>
      <c r="D2027" s="541"/>
      <c r="E2027" s="541"/>
      <c r="F2027" s="541"/>
      <c r="G2027" s="542"/>
      <c r="H2027" s="541"/>
      <c r="I2027" s="541"/>
      <c r="K2027" s="287">
        <v>1</v>
      </c>
      <c r="AG2027" s="430" t="str">
        <f>IF(AI2027=1,SUM(AI$13:AI2027),"")</f>
        <v/>
      </c>
      <c r="AH2027" s="431" t="str">
        <f t="shared" si="67"/>
        <v/>
      </c>
      <c r="AI2027" s="430" t="str">
        <f t="shared" si="68"/>
        <v/>
      </c>
    </row>
    <row r="2028" spans="3:35" ht="20" customHeight="1">
      <c r="C2028" s="83">
        <v>2016</v>
      </c>
      <c r="D2028" s="541"/>
      <c r="E2028" s="541"/>
      <c r="F2028" s="541"/>
      <c r="G2028" s="542"/>
      <c r="H2028" s="541"/>
      <c r="I2028" s="541"/>
      <c r="K2028" s="287">
        <v>1</v>
      </c>
      <c r="AG2028" s="430" t="str">
        <f>IF(AI2028=1,SUM(AI$13:AI2028),"")</f>
        <v/>
      </c>
      <c r="AH2028" s="431" t="str">
        <f t="shared" si="67"/>
        <v/>
      </c>
      <c r="AI2028" s="430" t="str">
        <f t="shared" si="68"/>
        <v/>
      </c>
    </row>
    <row r="2029" spans="3:35" ht="20" customHeight="1">
      <c r="C2029" s="83">
        <v>2017</v>
      </c>
      <c r="D2029" s="541"/>
      <c r="E2029" s="541"/>
      <c r="F2029" s="541"/>
      <c r="G2029" s="542"/>
      <c r="H2029" s="541"/>
      <c r="I2029" s="541"/>
      <c r="K2029" s="287">
        <v>1</v>
      </c>
      <c r="AG2029" s="430" t="str">
        <f>IF(AI2029=1,SUM(AI$13:AI2029),"")</f>
        <v/>
      </c>
      <c r="AH2029" s="431" t="str">
        <f t="shared" si="67"/>
        <v/>
      </c>
      <c r="AI2029" s="430" t="str">
        <f t="shared" si="68"/>
        <v/>
      </c>
    </row>
    <row r="2030" spans="3:35" ht="20" customHeight="1">
      <c r="C2030" s="83">
        <v>2018</v>
      </c>
      <c r="D2030" s="541"/>
      <c r="E2030" s="541"/>
      <c r="F2030" s="541"/>
      <c r="G2030" s="542"/>
      <c r="H2030" s="541"/>
      <c r="I2030" s="541"/>
      <c r="K2030" s="287">
        <v>1</v>
      </c>
      <c r="AG2030" s="430" t="str">
        <f>IF(AI2030=1,SUM(AI$13:AI2030),"")</f>
        <v/>
      </c>
      <c r="AH2030" s="431" t="str">
        <f t="shared" si="67"/>
        <v/>
      </c>
      <c r="AI2030" s="430" t="str">
        <f t="shared" si="68"/>
        <v/>
      </c>
    </row>
    <row r="2031" spans="3:35" ht="20" customHeight="1">
      <c r="C2031" s="83">
        <v>2019</v>
      </c>
      <c r="D2031" s="541"/>
      <c r="E2031" s="541"/>
      <c r="F2031" s="541"/>
      <c r="G2031" s="542"/>
      <c r="H2031" s="541"/>
      <c r="I2031" s="541"/>
      <c r="K2031" s="287">
        <v>1</v>
      </c>
      <c r="AG2031" s="430" t="str">
        <f>IF(AI2031=1,SUM(AI$13:AI2031),"")</f>
        <v/>
      </c>
      <c r="AH2031" s="431" t="str">
        <f t="shared" si="67"/>
        <v/>
      </c>
      <c r="AI2031" s="430" t="str">
        <f t="shared" si="68"/>
        <v/>
      </c>
    </row>
    <row r="2032" spans="3:35" ht="20" customHeight="1">
      <c r="C2032" s="83">
        <v>2020</v>
      </c>
      <c r="D2032" s="541"/>
      <c r="E2032" s="541"/>
      <c r="F2032" s="541"/>
      <c r="G2032" s="542"/>
      <c r="H2032" s="541"/>
      <c r="I2032" s="541"/>
      <c r="K2032" s="287">
        <v>1</v>
      </c>
      <c r="AG2032" s="430" t="str">
        <f>IF(AI2032=1,SUM(AI$13:AI2032),"")</f>
        <v/>
      </c>
      <c r="AH2032" s="431" t="str">
        <f t="shared" si="67"/>
        <v/>
      </c>
      <c r="AI2032" s="430" t="str">
        <f t="shared" si="68"/>
        <v/>
      </c>
    </row>
    <row r="2033" spans="3:35" ht="20" customHeight="1">
      <c r="C2033" s="83">
        <v>2021</v>
      </c>
      <c r="D2033" s="541"/>
      <c r="E2033" s="541"/>
      <c r="F2033" s="541"/>
      <c r="G2033" s="542"/>
      <c r="H2033" s="541"/>
      <c r="I2033" s="541"/>
      <c r="K2033" s="287">
        <v>1</v>
      </c>
      <c r="AG2033" s="430" t="str">
        <f>IF(AI2033=1,SUM(AI$13:AI2033),"")</f>
        <v/>
      </c>
      <c r="AH2033" s="431" t="str">
        <f t="shared" si="67"/>
        <v/>
      </c>
      <c r="AI2033" s="430" t="str">
        <f t="shared" si="68"/>
        <v/>
      </c>
    </row>
    <row r="2034" spans="3:35" ht="20" customHeight="1">
      <c r="C2034" s="83">
        <v>2022</v>
      </c>
      <c r="D2034" s="541"/>
      <c r="E2034" s="541"/>
      <c r="F2034" s="541"/>
      <c r="G2034" s="542"/>
      <c r="H2034" s="541"/>
      <c r="I2034" s="541"/>
      <c r="K2034" s="287">
        <v>1</v>
      </c>
      <c r="AG2034" s="430" t="str">
        <f>IF(AI2034=1,SUM(AI$13:AI2034),"")</f>
        <v/>
      </c>
      <c r="AH2034" s="431" t="str">
        <f t="shared" si="67"/>
        <v/>
      </c>
      <c r="AI2034" s="430" t="str">
        <f t="shared" si="68"/>
        <v/>
      </c>
    </row>
    <row r="2035" spans="3:35" ht="20" customHeight="1">
      <c r="C2035" s="83">
        <v>2023</v>
      </c>
      <c r="D2035" s="541"/>
      <c r="E2035" s="541"/>
      <c r="F2035" s="541"/>
      <c r="G2035" s="542"/>
      <c r="H2035" s="541"/>
      <c r="I2035" s="541"/>
      <c r="K2035" s="287">
        <v>1</v>
      </c>
      <c r="AG2035" s="430" t="str">
        <f>IF(AI2035=1,SUM(AI$13:AI2035),"")</f>
        <v/>
      </c>
      <c r="AH2035" s="431" t="str">
        <f t="shared" si="67"/>
        <v/>
      </c>
      <c r="AI2035" s="430" t="str">
        <f t="shared" si="68"/>
        <v/>
      </c>
    </row>
    <row r="2036" spans="3:35" ht="20" customHeight="1">
      <c r="C2036" s="83">
        <v>2024</v>
      </c>
      <c r="D2036" s="541"/>
      <c r="E2036" s="541"/>
      <c r="F2036" s="541"/>
      <c r="G2036" s="542"/>
      <c r="H2036" s="541"/>
      <c r="I2036" s="541"/>
      <c r="K2036" s="287">
        <v>1</v>
      </c>
      <c r="AG2036" s="430" t="str">
        <f>IF(AI2036=1,SUM(AI$13:AI2036),"")</f>
        <v/>
      </c>
      <c r="AH2036" s="431" t="str">
        <f t="shared" si="67"/>
        <v/>
      </c>
      <c r="AI2036" s="430" t="str">
        <f t="shared" si="68"/>
        <v/>
      </c>
    </row>
    <row r="2037" spans="3:35" ht="20" customHeight="1">
      <c r="C2037" s="83">
        <v>2025</v>
      </c>
      <c r="D2037" s="541"/>
      <c r="E2037" s="541"/>
      <c r="F2037" s="541"/>
      <c r="G2037" s="542"/>
      <c r="H2037" s="541"/>
      <c r="I2037" s="541"/>
      <c r="K2037" s="287">
        <v>1</v>
      </c>
      <c r="AG2037" s="430" t="str">
        <f>IF(AI2037=1,SUM(AI$13:AI2037),"")</f>
        <v/>
      </c>
      <c r="AH2037" s="431" t="str">
        <f t="shared" si="67"/>
        <v/>
      </c>
      <c r="AI2037" s="430" t="str">
        <f t="shared" si="68"/>
        <v/>
      </c>
    </row>
    <row r="2038" spans="3:35" ht="20" customHeight="1">
      <c r="C2038" s="83">
        <v>2026</v>
      </c>
      <c r="D2038" s="541"/>
      <c r="E2038" s="541"/>
      <c r="F2038" s="541"/>
      <c r="G2038" s="542"/>
      <c r="H2038" s="541"/>
      <c r="I2038" s="541"/>
      <c r="K2038" s="287">
        <v>1</v>
      </c>
      <c r="AG2038" s="430" t="str">
        <f>IF(AI2038=1,SUM(AI$13:AI2038),"")</f>
        <v/>
      </c>
      <c r="AH2038" s="431" t="str">
        <f t="shared" si="67"/>
        <v/>
      </c>
      <c r="AI2038" s="430" t="str">
        <f t="shared" si="68"/>
        <v/>
      </c>
    </row>
    <row r="2039" spans="3:35" ht="20" customHeight="1">
      <c r="C2039" s="83">
        <v>2027</v>
      </c>
      <c r="D2039" s="541"/>
      <c r="E2039" s="541"/>
      <c r="F2039" s="541"/>
      <c r="G2039" s="542"/>
      <c r="H2039" s="541"/>
      <c r="I2039" s="541"/>
      <c r="K2039" s="287">
        <v>1</v>
      </c>
      <c r="AG2039" s="430" t="str">
        <f>IF(AI2039=1,SUM(AI$13:AI2039),"")</f>
        <v/>
      </c>
      <c r="AH2039" s="431" t="str">
        <f t="shared" si="67"/>
        <v/>
      </c>
      <c r="AI2039" s="430" t="str">
        <f t="shared" si="68"/>
        <v/>
      </c>
    </row>
    <row r="2040" spans="3:35" ht="20" customHeight="1">
      <c r="C2040" s="83">
        <v>2028</v>
      </c>
      <c r="D2040" s="541"/>
      <c r="E2040" s="541"/>
      <c r="F2040" s="541"/>
      <c r="G2040" s="542"/>
      <c r="H2040" s="541"/>
      <c r="I2040" s="541"/>
      <c r="K2040" s="287">
        <v>1</v>
      </c>
      <c r="AG2040" s="430" t="str">
        <f>IF(AI2040=1,SUM(AI$13:AI2040),"")</f>
        <v/>
      </c>
      <c r="AH2040" s="431" t="str">
        <f t="shared" si="67"/>
        <v/>
      </c>
      <c r="AI2040" s="430" t="str">
        <f t="shared" si="68"/>
        <v/>
      </c>
    </row>
    <row r="2041" spans="3:35" ht="20" customHeight="1">
      <c r="C2041" s="83">
        <v>2029</v>
      </c>
      <c r="D2041" s="541"/>
      <c r="E2041" s="541"/>
      <c r="F2041" s="541"/>
      <c r="G2041" s="542"/>
      <c r="H2041" s="541"/>
      <c r="I2041" s="541"/>
      <c r="K2041" s="287">
        <v>1</v>
      </c>
      <c r="AG2041" s="430" t="str">
        <f>IF(AI2041=1,SUM(AI$13:AI2041),"")</f>
        <v/>
      </c>
      <c r="AH2041" s="431" t="str">
        <f t="shared" si="67"/>
        <v/>
      </c>
      <c r="AI2041" s="430" t="str">
        <f t="shared" si="68"/>
        <v/>
      </c>
    </row>
    <row r="2042" spans="3:35" ht="20" customHeight="1">
      <c r="C2042" s="83">
        <v>2030</v>
      </c>
      <c r="D2042" s="541"/>
      <c r="E2042" s="541"/>
      <c r="F2042" s="541"/>
      <c r="G2042" s="542"/>
      <c r="H2042" s="541"/>
      <c r="I2042" s="541"/>
      <c r="K2042" s="287">
        <v>1</v>
      </c>
      <c r="AG2042" s="430" t="str">
        <f>IF(AI2042=1,SUM(AI$13:AI2042),"")</f>
        <v/>
      </c>
      <c r="AH2042" s="431" t="str">
        <f t="shared" si="67"/>
        <v/>
      </c>
      <c r="AI2042" s="430" t="str">
        <f t="shared" si="68"/>
        <v/>
      </c>
    </row>
    <row r="2043" spans="3:35" ht="20" customHeight="1">
      <c r="C2043" s="83">
        <v>2031</v>
      </c>
      <c r="D2043" s="541"/>
      <c r="E2043" s="541"/>
      <c r="F2043" s="541"/>
      <c r="G2043" s="542"/>
      <c r="H2043" s="541"/>
      <c r="I2043" s="541"/>
      <c r="K2043" s="287">
        <v>1</v>
      </c>
      <c r="AG2043" s="430" t="str">
        <f>IF(AI2043=1,SUM(AI$13:AI2043),"")</f>
        <v/>
      </c>
      <c r="AH2043" s="431" t="str">
        <f t="shared" si="67"/>
        <v/>
      </c>
      <c r="AI2043" s="430" t="str">
        <f t="shared" si="68"/>
        <v/>
      </c>
    </row>
    <row r="2044" spans="3:35" ht="20" customHeight="1">
      <c r="C2044" s="83">
        <v>2032</v>
      </c>
      <c r="D2044" s="541"/>
      <c r="E2044" s="541"/>
      <c r="F2044" s="541"/>
      <c r="G2044" s="542"/>
      <c r="H2044" s="541"/>
      <c r="I2044" s="541"/>
      <c r="K2044" s="287">
        <v>1</v>
      </c>
      <c r="AG2044" s="430" t="str">
        <f>IF(AI2044=1,SUM(AI$13:AI2044),"")</f>
        <v/>
      </c>
      <c r="AH2044" s="431" t="str">
        <f t="shared" si="67"/>
        <v/>
      </c>
      <c r="AI2044" s="430" t="str">
        <f t="shared" si="68"/>
        <v/>
      </c>
    </row>
    <row r="2045" spans="3:35" ht="20" customHeight="1">
      <c r="C2045" s="83">
        <v>2033</v>
      </c>
      <c r="D2045" s="541"/>
      <c r="E2045" s="541"/>
      <c r="F2045" s="541"/>
      <c r="G2045" s="542"/>
      <c r="H2045" s="541"/>
      <c r="I2045" s="541"/>
      <c r="K2045" s="287">
        <v>1</v>
      </c>
      <c r="AG2045" s="430" t="str">
        <f>IF(AI2045=1,SUM(AI$13:AI2045),"")</f>
        <v/>
      </c>
      <c r="AH2045" s="431" t="str">
        <f t="shared" si="67"/>
        <v/>
      </c>
      <c r="AI2045" s="430" t="str">
        <f t="shared" si="68"/>
        <v/>
      </c>
    </row>
    <row r="2046" spans="3:35" ht="20" customHeight="1">
      <c r="C2046" s="83">
        <v>2034</v>
      </c>
      <c r="D2046" s="541"/>
      <c r="E2046" s="541"/>
      <c r="F2046" s="541"/>
      <c r="G2046" s="542"/>
      <c r="H2046" s="541"/>
      <c r="I2046" s="541"/>
      <c r="K2046" s="287">
        <v>1</v>
      </c>
      <c r="AG2046" s="430" t="str">
        <f>IF(AI2046=1,SUM(AI$13:AI2046),"")</f>
        <v/>
      </c>
      <c r="AH2046" s="431" t="str">
        <f t="shared" si="67"/>
        <v/>
      </c>
      <c r="AI2046" s="430" t="str">
        <f t="shared" si="68"/>
        <v/>
      </c>
    </row>
    <row r="2047" spans="3:35" ht="20" customHeight="1">
      <c r="C2047" s="83">
        <v>2035</v>
      </c>
      <c r="D2047" s="541"/>
      <c r="E2047" s="541"/>
      <c r="F2047" s="541"/>
      <c r="G2047" s="542"/>
      <c r="H2047" s="541"/>
      <c r="I2047" s="541"/>
      <c r="K2047" s="287">
        <v>1</v>
      </c>
      <c r="AG2047" s="430" t="str">
        <f>IF(AI2047=1,SUM(AI$13:AI2047),"")</f>
        <v/>
      </c>
      <c r="AH2047" s="431" t="str">
        <f t="shared" si="67"/>
        <v/>
      </c>
      <c r="AI2047" s="430" t="str">
        <f t="shared" si="68"/>
        <v/>
      </c>
    </row>
    <row r="2048" spans="3:35" ht="20" customHeight="1">
      <c r="C2048" s="83">
        <v>2036</v>
      </c>
      <c r="D2048" s="541"/>
      <c r="E2048" s="541"/>
      <c r="F2048" s="541"/>
      <c r="G2048" s="542"/>
      <c r="H2048" s="541"/>
      <c r="I2048" s="541"/>
      <c r="K2048" s="287">
        <v>1</v>
      </c>
      <c r="AG2048" s="430" t="str">
        <f>IF(AI2048=1,SUM(AI$13:AI2048),"")</f>
        <v/>
      </c>
      <c r="AH2048" s="431" t="str">
        <f t="shared" si="67"/>
        <v/>
      </c>
      <c r="AI2048" s="430" t="str">
        <f t="shared" si="68"/>
        <v/>
      </c>
    </row>
    <row r="2049" spans="3:35" ht="20" customHeight="1">
      <c r="C2049" s="83">
        <v>2037</v>
      </c>
      <c r="D2049" s="541"/>
      <c r="E2049" s="541"/>
      <c r="F2049" s="541"/>
      <c r="G2049" s="542"/>
      <c r="H2049" s="541"/>
      <c r="I2049" s="541"/>
      <c r="K2049" s="287">
        <v>1</v>
      </c>
      <c r="AG2049" s="430" t="str">
        <f>IF(AI2049=1,SUM(AI$13:AI2049),"")</f>
        <v/>
      </c>
      <c r="AH2049" s="431" t="str">
        <f t="shared" si="67"/>
        <v/>
      </c>
      <c r="AI2049" s="430" t="str">
        <f t="shared" si="68"/>
        <v/>
      </c>
    </row>
    <row r="2050" spans="3:35" ht="20" customHeight="1">
      <c r="C2050" s="83">
        <v>2038</v>
      </c>
      <c r="D2050" s="541"/>
      <c r="E2050" s="541"/>
      <c r="F2050" s="541"/>
      <c r="G2050" s="542"/>
      <c r="H2050" s="541"/>
      <c r="I2050" s="541"/>
      <c r="K2050" s="287">
        <v>1</v>
      </c>
      <c r="AG2050" s="430" t="str">
        <f>IF(AI2050=1,SUM(AI$13:AI2050),"")</f>
        <v/>
      </c>
      <c r="AH2050" s="431" t="str">
        <f t="shared" si="67"/>
        <v/>
      </c>
      <c r="AI2050" s="430" t="str">
        <f t="shared" si="68"/>
        <v/>
      </c>
    </row>
    <row r="2051" spans="3:35" ht="20" customHeight="1">
      <c r="C2051" s="83">
        <v>2039</v>
      </c>
      <c r="D2051" s="541"/>
      <c r="E2051" s="541"/>
      <c r="F2051" s="541"/>
      <c r="G2051" s="542"/>
      <c r="H2051" s="541"/>
      <c r="I2051" s="541"/>
      <c r="K2051" s="287">
        <v>1</v>
      </c>
      <c r="AG2051" s="430" t="str">
        <f>IF(AI2051=1,SUM(AI$13:AI2051),"")</f>
        <v/>
      </c>
      <c r="AH2051" s="431" t="str">
        <f t="shared" si="67"/>
        <v/>
      </c>
      <c r="AI2051" s="430" t="str">
        <f t="shared" si="68"/>
        <v/>
      </c>
    </row>
    <row r="2052" spans="3:35" ht="20" customHeight="1">
      <c r="C2052" s="83">
        <v>2040</v>
      </c>
      <c r="D2052" s="541"/>
      <c r="E2052" s="541"/>
      <c r="F2052" s="541"/>
      <c r="G2052" s="542"/>
      <c r="H2052" s="541"/>
      <c r="I2052" s="541"/>
      <c r="K2052" s="287">
        <v>1</v>
      </c>
      <c r="AG2052" s="430" t="str">
        <f>IF(AI2052=1,SUM(AI$13:AI2052),"")</f>
        <v/>
      </c>
      <c r="AH2052" s="431" t="str">
        <f t="shared" si="67"/>
        <v/>
      </c>
      <c r="AI2052" s="430" t="str">
        <f t="shared" si="68"/>
        <v/>
      </c>
    </row>
    <row r="2053" spans="3:35" ht="20" customHeight="1">
      <c r="C2053" s="83">
        <v>2041</v>
      </c>
      <c r="D2053" s="541"/>
      <c r="E2053" s="541"/>
      <c r="F2053" s="541"/>
      <c r="G2053" s="542"/>
      <c r="H2053" s="541"/>
      <c r="I2053" s="541"/>
      <c r="K2053" s="287">
        <v>1</v>
      </c>
      <c r="AG2053" s="430" t="str">
        <f>IF(AI2053=1,SUM(AI$13:AI2053),"")</f>
        <v/>
      </c>
      <c r="AH2053" s="431" t="str">
        <f t="shared" si="67"/>
        <v/>
      </c>
      <c r="AI2053" s="430" t="str">
        <f t="shared" si="68"/>
        <v/>
      </c>
    </row>
    <row r="2054" spans="3:35" ht="20" customHeight="1">
      <c r="C2054" s="83">
        <v>2042</v>
      </c>
      <c r="D2054" s="541"/>
      <c r="E2054" s="541"/>
      <c r="F2054" s="541"/>
      <c r="G2054" s="542"/>
      <c r="H2054" s="541"/>
      <c r="I2054" s="541"/>
      <c r="K2054" s="287">
        <v>1</v>
      </c>
      <c r="AG2054" s="430" t="str">
        <f>IF(AI2054=1,SUM(AI$13:AI2054),"")</f>
        <v/>
      </c>
      <c r="AH2054" s="431" t="str">
        <f t="shared" si="67"/>
        <v/>
      </c>
      <c r="AI2054" s="430" t="str">
        <f t="shared" si="68"/>
        <v/>
      </c>
    </row>
    <row r="2055" spans="3:35" ht="20" customHeight="1">
      <c r="C2055" s="83">
        <v>2043</v>
      </c>
      <c r="D2055" s="541"/>
      <c r="E2055" s="541"/>
      <c r="F2055" s="541"/>
      <c r="G2055" s="542"/>
      <c r="H2055" s="541"/>
      <c r="I2055" s="541"/>
      <c r="K2055" s="287">
        <v>1</v>
      </c>
      <c r="AG2055" s="430" t="str">
        <f>IF(AI2055=1,SUM(AI$13:AI2055),"")</f>
        <v/>
      </c>
      <c r="AH2055" s="431" t="str">
        <f t="shared" si="67"/>
        <v/>
      </c>
      <c r="AI2055" s="430" t="str">
        <f t="shared" si="68"/>
        <v/>
      </c>
    </row>
    <row r="2056" spans="3:35" ht="20" customHeight="1">
      <c r="C2056" s="83">
        <v>2044</v>
      </c>
      <c r="D2056" s="541"/>
      <c r="E2056" s="541"/>
      <c r="F2056" s="541"/>
      <c r="G2056" s="542"/>
      <c r="H2056" s="541"/>
      <c r="I2056" s="541"/>
      <c r="K2056" s="287">
        <v>1</v>
      </c>
      <c r="AG2056" s="430" t="str">
        <f>IF(AI2056=1,SUM(AI$13:AI2056),"")</f>
        <v/>
      </c>
      <c r="AH2056" s="431" t="str">
        <f t="shared" si="67"/>
        <v/>
      </c>
      <c r="AI2056" s="430" t="str">
        <f t="shared" si="68"/>
        <v/>
      </c>
    </row>
    <row r="2057" spans="3:35" ht="20" customHeight="1">
      <c r="C2057" s="83">
        <v>2045</v>
      </c>
      <c r="D2057" s="541"/>
      <c r="E2057" s="541"/>
      <c r="F2057" s="541"/>
      <c r="G2057" s="542"/>
      <c r="H2057" s="541"/>
      <c r="I2057" s="541"/>
      <c r="K2057" s="287">
        <v>1</v>
      </c>
      <c r="AG2057" s="430" t="str">
        <f>IF(AI2057=1,SUM(AI$13:AI2057),"")</f>
        <v/>
      </c>
      <c r="AH2057" s="431" t="str">
        <f t="shared" si="67"/>
        <v/>
      </c>
      <c r="AI2057" s="430" t="str">
        <f t="shared" si="68"/>
        <v/>
      </c>
    </row>
    <row r="2058" spans="3:35" ht="20" customHeight="1">
      <c r="C2058" s="83">
        <v>2046</v>
      </c>
      <c r="D2058" s="541"/>
      <c r="E2058" s="541"/>
      <c r="F2058" s="541"/>
      <c r="G2058" s="542"/>
      <c r="H2058" s="541"/>
      <c r="I2058" s="541"/>
      <c r="K2058" s="287">
        <v>1</v>
      </c>
      <c r="AG2058" s="430" t="str">
        <f>IF(AI2058=1,SUM(AI$13:AI2058),"")</f>
        <v/>
      </c>
      <c r="AH2058" s="431" t="str">
        <f t="shared" si="67"/>
        <v/>
      </c>
      <c r="AI2058" s="430" t="str">
        <f t="shared" si="68"/>
        <v/>
      </c>
    </row>
    <row r="2059" spans="3:35" ht="20" customHeight="1">
      <c r="C2059" s="83">
        <v>2047</v>
      </c>
      <c r="D2059" s="541"/>
      <c r="E2059" s="541"/>
      <c r="F2059" s="541"/>
      <c r="G2059" s="542"/>
      <c r="H2059" s="541"/>
      <c r="I2059" s="541"/>
      <c r="K2059" s="287">
        <v>1</v>
      </c>
      <c r="AG2059" s="430" t="str">
        <f>IF(AI2059=1,SUM(AI$13:AI2059),"")</f>
        <v/>
      </c>
      <c r="AH2059" s="431" t="str">
        <f t="shared" si="67"/>
        <v/>
      </c>
      <c r="AI2059" s="430" t="str">
        <f t="shared" si="68"/>
        <v/>
      </c>
    </row>
    <row r="2060" spans="3:35" ht="20" customHeight="1">
      <c r="C2060" s="83">
        <v>2048</v>
      </c>
      <c r="D2060" s="541"/>
      <c r="E2060" s="541"/>
      <c r="F2060" s="541"/>
      <c r="G2060" s="542"/>
      <c r="H2060" s="541"/>
      <c r="I2060" s="541"/>
      <c r="K2060" s="287">
        <v>1</v>
      </c>
      <c r="AG2060" s="430" t="str">
        <f>IF(AI2060=1,SUM(AI$13:AI2060),"")</f>
        <v/>
      </c>
      <c r="AH2060" s="431" t="str">
        <f t="shared" si="67"/>
        <v/>
      </c>
      <c r="AI2060" s="430" t="str">
        <f t="shared" si="68"/>
        <v/>
      </c>
    </row>
    <row r="2061" spans="3:35" ht="20" customHeight="1">
      <c r="C2061" s="83">
        <v>2049</v>
      </c>
      <c r="D2061" s="541"/>
      <c r="E2061" s="541"/>
      <c r="F2061" s="541"/>
      <c r="G2061" s="542"/>
      <c r="H2061" s="541"/>
      <c r="I2061" s="541"/>
      <c r="K2061" s="287">
        <v>1</v>
      </c>
      <c r="AG2061" s="430" t="str">
        <f>IF(AI2061=1,SUM(AI$13:AI2061),"")</f>
        <v/>
      </c>
      <c r="AH2061" s="431" t="str">
        <f t="shared" si="67"/>
        <v/>
      </c>
      <c r="AI2061" s="430" t="str">
        <f t="shared" si="68"/>
        <v/>
      </c>
    </row>
    <row r="2062" spans="3:35" ht="20" customHeight="1">
      <c r="C2062" s="83">
        <v>2050</v>
      </c>
      <c r="D2062" s="541"/>
      <c r="E2062" s="541"/>
      <c r="F2062" s="541"/>
      <c r="G2062" s="542"/>
      <c r="H2062" s="541"/>
      <c r="I2062" s="541"/>
      <c r="K2062" s="287">
        <v>1</v>
      </c>
      <c r="AG2062" s="430" t="str">
        <f>IF(AI2062=1,SUM(AI$13:AI2062),"")</f>
        <v/>
      </c>
      <c r="AH2062" s="431" t="str">
        <f t="shared" ref="AH2062:AH2125" si="69">IF(I2062="","",I2062&amp;"; ")</f>
        <v/>
      </c>
      <c r="AI2062" s="430" t="str">
        <f t="shared" ref="AI2062:AI2125" si="70">IF(AH2062="","",1)</f>
        <v/>
      </c>
    </row>
    <row r="2063" spans="3:35" ht="20" customHeight="1">
      <c r="C2063" s="83">
        <v>2051</v>
      </c>
      <c r="D2063" s="541"/>
      <c r="E2063" s="541"/>
      <c r="F2063" s="541"/>
      <c r="G2063" s="542"/>
      <c r="H2063" s="541"/>
      <c r="I2063" s="541"/>
      <c r="K2063" s="287">
        <v>1</v>
      </c>
      <c r="AG2063" s="430" t="str">
        <f>IF(AI2063=1,SUM(AI$13:AI2063),"")</f>
        <v/>
      </c>
      <c r="AH2063" s="431" t="str">
        <f t="shared" si="69"/>
        <v/>
      </c>
      <c r="AI2063" s="430" t="str">
        <f t="shared" si="70"/>
        <v/>
      </c>
    </row>
    <row r="2064" spans="3:35" ht="20" customHeight="1">
      <c r="C2064" s="83">
        <v>2052</v>
      </c>
      <c r="D2064" s="541"/>
      <c r="E2064" s="541"/>
      <c r="F2064" s="541"/>
      <c r="G2064" s="542"/>
      <c r="H2064" s="541"/>
      <c r="I2064" s="541"/>
      <c r="K2064" s="287">
        <v>1</v>
      </c>
      <c r="AG2064" s="430" t="str">
        <f>IF(AI2064=1,SUM(AI$13:AI2064),"")</f>
        <v/>
      </c>
      <c r="AH2064" s="431" t="str">
        <f t="shared" si="69"/>
        <v/>
      </c>
      <c r="AI2064" s="430" t="str">
        <f t="shared" si="70"/>
        <v/>
      </c>
    </row>
    <row r="2065" spans="3:35" ht="20" customHeight="1">
      <c r="C2065" s="83">
        <v>2053</v>
      </c>
      <c r="D2065" s="541"/>
      <c r="E2065" s="541"/>
      <c r="F2065" s="541"/>
      <c r="G2065" s="542"/>
      <c r="H2065" s="541"/>
      <c r="I2065" s="541"/>
      <c r="K2065" s="287">
        <v>1</v>
      </c>
      <c r="AG2065" s="430" t="str">
        <f>IF(AI2065=1,SUM(AI$13:AI2065),"")</f>
        <v/>
      </c>
      <c r="AH2065" s="431" t="str">
        <f t="shared" si="69"/>
        <v/>
      </c>
      <c r="AI2065" s="430" t="str">
        <f t="shared" si="70"/>
        <v/>
      </c>
    </row>
    <row r="2066" spans="3:35" ht="20" customHeight="1">
      <c r="C2066" s="83">
        <v>2054</v>
      </c>
      <c r="D2066" s="541"/>
      <c r="E2066" s="541"/>
      <c r="F2066" s="541"/>
      <c r="G2066" s="542"/>
      <c r="H2066" s="541"/>
      <c r="I2066" s="541"/>
      <c r="K2066" s="287">
        <v>1</v>
      </c>
      <c r="AG2066" s="430" t="str">
        <f>IF(AI2066=1,SUM(AI$13:AI2066),"")</f>
        <v/>
      </c>
      <c r="AH2066" s="431" t="str">
        <f t="shared" si="69"/>
        <v/>
      </c>
      <c r="AI2066" s="430" t="str">
        <f t="shared" si="70"/>
        <v/>
      </c>
    </row>
    <row r="2067" spans="3:35" ht="20" customHeight="1">
      <c r="C2067" s="83">
        <v>2055</v>
      </c>
      <c r="D2067" s="541"/>
      <c r="E2067" s="541"/>
      <c r="F2067" s="541"/>
      <c r="G2067" s="542"/>
      <c r="H2067" s="541"/>
      <c r="I2067" s="541"/>
      <c r="K2067" s="287">
        <v>1</v>
      </c>
      <c r="AG2067" s="430" t="str">
        <f>IF(AI2067=1,SUM(AI$13:AI2067),"")</f>
        <v/>
      </c>
      <c r="AH2067" s="431" t="str">
        <f t="shared" si="69"/>
        <v/>
      </c>
      <c r="AI2067" s="430" t="str">
        <f t="shared" si="70"/>
        <v/>
      </c>
    </row>
    <row r="2068" spans="3:35" ht="20" customHeight="1">
      <c r="C2068" s="83">
        <v>2056</v>
      </c>
      <c r="D2068" s="541"/>
      <c r="E2068" s="541"/>
      <c r="F2068" s="541"/>
      <c r="G2068" s="542"/>
      <c r="H2068" s="541"/>
      <c r="I2068" s="541"/>
      <c r="K2068" s="287">
        <v>1</v>
      </c>
      <c r="AG2068" s="430" t="str">
        <f>IF(AI2068=1,SUM(AI$13:AI2068),"")</f>
        <v/>
      </c>
      <c r="AH2068" s="431" t="str">
        <f t="shared" si="69"/>
        <v/>
      </c>
      <c r="AI2068" s="430" t="str">
        <f t="shared" si="70"/>
        <v/>
      </c>
    </row>
    <row r="2069" spans="3:35" ht="20" customHeight="1">
      <c r="C2069" s="83">
        <v>2057</v>
      </c>
      <c r="D2069" s="541"/>
      <c r="E2069" s="541"/>
      <c r="F2069" s="541"/>
      <c r="G2069" s="542"/>
      <c r="H2069" s="541"/>
      <c r="I2069" s="541"/>
      <c r="K2069" s="287">
        <v>1</v>
      </c>
      <c r="AG2069" s="430" t="str">
        <f>IF(AI2069=1,SUM(AI$13:AI2069),"")</f>
        <v/>
      </c>
      <c r="AH2069" s="431" t="str">
        <f t="shared" si="69"/>
        <v/>
      </c>
      <c r="AI2069" s="430" t="str">
        <f t="shared" si="70"/>
        <v/>
      </c>
    </row>
    <row r="2070" spans="3:35" ht="20" customHeight="1">
      <c r="C2070" s="83">
        <v>2058</v>
      </c>
      <c r="D2070" s="541"/>
      <c r="E2070" s="541"/>
      <c r="F2070" s="541"/>
      <c r="G2070" s="542"/>
      <c r="H2070" s="541"/>
      <c r="I2070" s="541"/>
      <c r="K2070" s="287">
        <v>1</v>
      </c>
      <c r="AG2070" s="430" t="str">
        <f>IF(AI2070=1,SUM(AI$13:AI2070),"")</f>
        <v/>
      </c>
      <c r="AH2070" s="431" t="str">
        <f t="shared" si="69"/>
        <v/>
      </c>
      <c r="AI2070" s="430" t="str">
        <f t="shared" si="70"/>
        <v/>
      </c>
    </row>
    <row r="2071" spans="3:35" ht="20" customHeight="1">
      <c r="C2071" s="83">
        <v>2059</v>
      </c>
      <c r="D2071" s="541"/>
      <c r="E2071" s="541"/>
      <c r="F2071" s="541"/>
      <c r="G2071" s="542"/>
      <c r="H2071" s="541"/>
      <c r="I2071" s="541"/>
      <c r="K2071" s="287">
        <v>1</v>
      </c>
      <c r="AG2071" s="430" t="str">
        <f>IF(AI2071=1,SUM(AI$13:AI2071),"")</f>
        <v/>
      </c>
      <c r="AH2071" s="431" t="str">
        <f t="shared" si="69"/>
        <v/>
      </c>
      <c r="AI2071" s="430" t="str">
        <f t="shared" si="70"/>
        <v/>
      </c>
    </row>
    <row r="2072" spans="3:35" ht="20" customHeight="1">
      <c r="C2072" s="83">
        <v>2060</v>
      </c>
      <c r="D2072" s="541"/>
      <c r="E2072" s="541"/>
      <c r="F2072" s="541"/>
      <c r="G2072" s="542"/>
      <c r="H2072" s="541"/>
      <c r="I2072" s="541"/>
      <c r="K2072" s="287">
        <v>1</v>
      </c>
      <c r="AG2072" s="430" t="str">
        <f>IF(AI2072=1,SUM(AI$13:AI2072),"")</f>
        <v/>
      </c>
      <c r="AH2072" s="431" t="str">
        <f t="shared" si="69"/>
        <v/>
      </c>
      <c r="AI2072" s="430" t="str">
        <f t="shared" si="70"/>
        <v/>
      </c>
    </row>
    <row r="2073" spans="3:35" ht="20" customHeight="1">
      <c r="C2073" s="83">
        <v>2061</v>
      </c>
      <c r="D2073" s="541"/>
      <c r="E2073" s="541"/>
      <c r="F2073" s="541"/>
      <c r="G2073" s="542"/>
      <c r="H2073" s="541"/>
      <c r="I2073" s="541"/>
      <c r="K2073" s="287">
        <v>1</v>
      </c>
      <c r="AG2073" s="430" t="str">
        <f>IF(AI2073=1,SUM(AI$13:AI2073),"")</f>
        <v/>
      </c>
      <c r="AH2073" s="431" t="str">
        <f t="shared" si="69"/>
        <v/>
      </c>
      <c r="AI2073" s="430" t="str">
        <f t="shared" si="70"/>
        <v/>
      </c>
    </row>
    <row r="2074" spans="3:35" ht="20" customHeight="1">
      <c r="C2074" s="83">
        <v>2062</v>
      </c>
      <c r="D2074" s="541"/>
      <c r="E2074" s="541"/>
      <c r="F2074" s="541"/>
      <c r="G2074" s="542"/>
      <c r="H2074" s="541"/>
      <c r="I2074" s="541"/>
      <c r="K2074" s="287">
        <v>1</v>
      </c>
      <c r="AG2074" s="430" t="str">
        <f>IF(AI2074=1,SUM(AI$13:AI2074),"")</f>
        <v/>
      </c>
      <c r="AH2074" s="431" t="str">
        <f t="shared" si="69"/>
        <v/>
      </c>
      <c r="AI2074" s="430" t="str">
        <f t="shared" si="70"/>
        <v/>
      </c>
    </row>
    <row r="2075" spans="3:35" ht="20" customHeight="1">
      <c r="C2075" s="83">
        <v>2063</v>
      </c>
      <c r="D2075" s="541"/>
      <c r="E2075" s="541"/>
      <c r="F2075" s="541"/>
      <c r="G2075" s="542"/>
      <c r="H2075" s="541"/>
      <c r="I2075" s="541"/>
      <c r="K2075" s="287">
        <v>1</v>
      </c>
      <c r="AG2075" s="430" t="str">
        <f>IF(AI2075=1,SUM(AI$13:AI2075),"")</f>
        <v/>
      </c>
      <c r="AH2075" s="431" t="str">
        <f t="shared" si="69"/>
        <v/>
      </c>
      <c r="AI2075" s="430" t="str">
        <f t="shared" si="70"/>
        <v/>
      </c>
    </row>
    <row r="2076" spans="3:35" ht="20" customHeight="1">
      <c r="C2076" s="83">
        <v>2064</v>
      </c>
      <c r="D2076" s="541"/>
      <c r="E2076" s="541"/>
      <c r="F2076" s="541"/>
      <c r="G2076" s="542"/>
      <c r="H2076" s="541"/>
      <c r="I2076" s="541"/>
      <c r="K2076" s="287">
        <v>1</v>
      </c>
      <c r="AG2076" s="430" t="str">
        <f>IF(AI2076=1,SUM(AI$13:AI2076),"")</f>
        <v/>
      </c>
      <c r="AH2076" s="431" t="str">
        <f t="shared" si="69"/>
        <v/>
      </c>
      <c r="AI2076" s="430" t="str">
        <f t="shared" si="70"/>
        <v/>
      </c>
    </row>
    <row r="2077" spans="3:35" ht="20" customHeight="1">
      <c r="C2077" s="83">
        <v>2065</v>
      </c>
      <c r="D2077" s="541"/>
      <c r="E2077" s="541"/>
      <c r="F2077" s="541"/>
      <c r="G2077" s="542"/>
      <c r="H2077" s="541"/>
      <c r="I2077" s="541"/>
      <c r="K2077" s="287">
        <v>1</v>
      </c>
      <c r="AG2077" s="430" t="str">
        <f>IF(AI2077=1,SUM(AI$13:AI2077),"")</f>
        <v/>
      </c>
      <c r="AH2077" s="431" t="str">
        <f t="shared" si="69"/>
        <v/>
      </c>
      <c r="AI2077" s="430" t="str">
        <f t="shared" si="70"/>
        <v/>
      </c>
    </row>
    <row r="2078" spans="3:35" ht="20" customHeight="1">
      <c r="C2078" s="83">
        <v>2066</v>
      </c>
      <c r="D2078" s="541"/>
      <c r="E2078" s="541"/>
      <c r="F2078" s="541"/>
      <c r="G2078" s="542"/>
      <c r="H2078" s="541"/>
      <c r="I2078" s="541"/>
      <c r="K2078" s="287">
        <v>1</v>
      </c>
      <c r="AG2078" s="430" t="str">
        <f>IF(AI2078=1,SUM(AI$13:AI2078),"")</f>
        <v/>
      </c>
      <c r="AH2078" s="431" t="str">
        <f t="shared" si="69"/>
        <v/>
      </c>
      <c r="AI2078" s="430" t="str">
        <f t="shared" si="70"/>
        <v/>
      </c>
    </row>
    <row r="2079" spans="3:35" ht="20" customHeight="1">
      <c r="C2079" s="83">
        <v>2067</v>
      </c>
      <c r="D2079" s="541"/>
      <c r="E2079" s="541"/>
      <c r="F2079" s="541"/>
      <c r="G2079" s="542"/>
      <c r="H2079" s="541"/>
      <c r="I2079" s="541"/>
      <c r="K2079" s="287">
        <v>1</v>
      </c>
      <c r="AG2079" s="430" t="str">
        <f>IF(AI2079=1,SUM(AI$13:AI2079),"")</f>
        <v/>
      </c>
      <c r="AH2079" s="431" t="str">
        <f t="shared" si="69"/>
        <v/>
      </c>
      <c r="AI2079" s="430" t="str">
        <f t="shared" si="70"/>
        <v/>
      </c>
    </row>
    <row r="2080" spans="3:35" ht="20" customHeight="1">
      <c r="C2080" s="83">
        <v>2068</v>
      </c>
      <c r="D2080" s="541"/>
      <c r="E2080" s="541"/>
      <c r="F2080" s="541"/>
      <c r="G2080" s="542"/>
      <c r="H2080" s="541"/>
      <c r="I2080" s="541"/>
      <c r="K2080" s="287">
        <v>1</v>
      </c>
      <c r="AG2080" s="430" t="str">
        <f>IF(AI2080=1,SUM(AI$13:AI2080),"")</f>
        <v/>
      </c>
      <c r="AH2080" s="431" t="str">
        <f t="shared" si="69"/>
        <v/>
      </c>
      <c r="AI2080" s="430" t="str">
        <f t="shared" si="70"/>
        <v/>
      </c>
    </row>
    <row r="2081" spans="3:35" ht="20" customHeight="1">
      <c r="C2081" s="83">
        <v>2069</v>
      </c>
      <c r="D2081" s="541"/>
      <c r="E2081" s="541"/>
      <c r="F2081" s="541"/>
      <c r="G2081" s="542"/>
      <c r="H2081" s="541"/>
      <c r="I2081" s="541"/>
      <c r="K2081" s="287">
        <v>1</v>
      </c>
      <c r="AG2081" s="430" t="str">
        <f>IF(AI2081=1,SUM(AI$13:AI2081),"")</f>
        <v/>
      </c>
      <c r="AH2081" s="431" t="str">
        <f t="shared" si="69"/>
        <v/>
      </c>
      <c r="AI2081" s="430" t="str">
        <f t="shared" si="70"/>
        <v/>
      </c>
    </row>
    <row r="2082" spans="3:35" ht="20" customHeight="1">
      <c r="C2082" s="83">
        <v>2070</v>
      </c>
      <c r="D2082" s="541"/>
      <c r="E2082" s="541"/>
      <c r="F2082" s="541"/>
      <c r="G2082" s="542"/>
      <c r="H2082" s="541"/>
      <c r="I2082" s="541"/>
      <c r="K2082" s="287">
        <v>1</v>
      </c>
      <c r="AG2082" s="430" t="str">
        <f>IF(AI2082=1,SUM(AI$13:AI2082),"")</f>
        <v/>
      </c>
      <c r="AH2082" s="431" t="str">
        <f t="shared" si="69"/>
        <v/>
      </c>
      <c r="AI2082" s="430" t="str">
        <f t="shared" si="70"/>
        <v/>
      </c>
    </row>
    <row r="2083" spans="3:35" ht="20" customHeight="1">
      <c r="C2083" s="83">
        <v>2071</v>
      </c>
      <c r="D2083" s="541"/>
      <c r="E2083" s="541"/>
      <c r="F2083" s="541"/>
      <c r="G2083" s="542"/>
      <c r="H2083" s="541"/>
      <c r="I2083" s="541"/>
      <c r="K2083" s="287">
        <v>1</v>
      </c>
      <c r="AG2083" s="430" t="str">
        <f>IF(AI2083=1,SUM(AI$13:AI2083),"")</f>
        <v/>
      </c>
      <c r="AH2083" s="431" t="str">
        <f t="shared" si="69"/>
        <v/>
      </c>
      <c r="AI2083" s="430" t="str">
        <f t="shared" si="70"/>
        <v/>
      </c>
    </row>
    <row r="2084" spans="3:35" ht="20" customHeight="1">
      <c r="C2084" s="83">
        <v>2072</v>
      </c>
      <c r="D2084" s="541"/>
      <c r="E2084" s="541"/>
      <c r="F2084" s="541"/>
      <c r="G2084" s="542"/>
      <c r="H2084" s="541"/>
      <c r="I2084" s="541"/>
      <c r="K2084" s="287">
        <v>1</v>
      </c>
      <c r="AG2084" s="430" t="str">
        <f>IF(AI2084=1,SUM(AI$13:AI2084),"")</f>
        <v/>
      </c>
      <c r="AH2084" s="431" t="str">
        <f t="shared" si="69"/>
        <v/>
      </c>
      <c r="AI2084" s="430" t="str">
        <f t="shared" si="70"/>
        <v/>
      </c>
    </row>
    <row r="2085" spans="3:35" ht="20" customHeight="1">
      <c r="C2085" s="83">
        <v>2073</v>
      </c>
      <c r="D2085" s="541"/>
      <c r="E2085" s="541"/>
      <c r="F2085" s="541"/>
      <c r="G2085" s="542"/>
      <c r="H2085" s="541"/>
      <c r="I2085" s="541"/>
      <c r="K2085" s="287">
        <v>1</v>
      </c>
      <c r="AG2085" s="430" t="str">
        <f>IF(AI2085=1,SUM(AI$13:AI2085),"")</f>
        <v/>
      </c>
      <c r="AH2085" s="431" t="str">
        <f t="shared" si="69"/>
        <v/>
      </c>
      <c r="AI2085" s="430" t="str">
        <f t="shared" si="70"/>
        <v/>
      </c>
    </row>
    <row r="2086" spans="3:35" ht="20" customHeight="1">
      <c r="C2086" s="83">
        <v>2074</v>
      </c>
      <c r="D2086" s="541"/>
      <c r="E2086" s="541"/>
      <c r="F2086" s="541"/>
      <c r="G2086" s="542"/>
      <c r="H2086" s="541"/>
      <c r="I2086" s="541"/>
      <c r="K2086" s="287">
        <v>1</v>
      </c>
      <c r="AG2086" s="430" t="str">
        <f>IF(AI2086=1,SUM(AI$13:AI2086),"")</f>
        <v/>
      </c>
      <c r="AH2086" s="431" t="str">
        <f t="shared" si="69"/>
        <v/>
      </c>
      <c r="AI2086" s="430" t="str">
        <f t="shared" si="70"/>
        <v/>
      </c>
    </row>
    <row r="2087" spans="3:35" ht="20" customHeight="1">
      <c r="C2087" s="83">
        <v>2075</v>
      </c>
      <c r="D2087" s="541"/>
      <c r="E2087" s="541"/>
      <c r="F2087" s="541"/>
      <c r="G2087" s="542"/>
      <c r="H2087" s="541"/>
      <c r="I2087" s="541"/>
      <c r="K2087" s="287">
        <v>1</v>
      </c>
      <c r="AG2087" s="430" t="str">
        <f>IF(AI2087=1,SUM(AI$13:AI2087),"")</f>
        <v/>
      </c>
      <c r="AH2087" s="431" t="str">
        <f t="shared" si="69"/>
        <v/>
      </c>
      <c r="AI2087" s="430" t="str">
        <f t="shared" si="70"/>
        <v/>
      </c>
    </row>
    <row r="2088" spans="3:35" ht="20" customHeight="1">
      <c r="C2088" s="83">
        <v>2076</v>
      </c>
      <c r="D2088" s="541"/>
      <c r="E2088" s="541"/>
      <c r="F2088" s="541"/>
      <c r="G2088" s="542"/>
      <c r="H2088" s="541"/>
      <c r="I2088" s="541"/>
      <c r="K2088" s="287">
        <v>1</v>
      </c>
      <c r="AG2088" s="430" t="str">
        <f>IF(AI2088=1,SUM(AI$13:AI2088),"")</f>
        <v/>
      </c>
      <c r="AH2088" s="431" t="str">
        <f t="shared" si="69"/>
        <v/>
      </c>
      <c r="AI2088" s="430" t="str">
        <f t="shared" si="70"/>
        <v/>
      </c>
    </row>
    <row r="2089" spans="3:35" ht="20" customHeight="1">
      <c r="C2089" s="83">
        <v>2077</v>
      </c>
      <c r="D2089" s="541"/>
      <c r="E2089" s="541"/>
      <c r="F2089" s="541"/>
      <c r="G2089" s="542"/>
      <c r="H2089" s="541"/>
      <c r="I2089" s="541"/>
      <c r="K2089" s="287">
        <v>1</v>
      </c>
      <c r="AG2089" s="430" t="str">
        <f>IF(AI2089=1,SUM(AI$13:AI2089),"")</f>
        <v/>
      </c>
      <c r="AH2089" s="431" t="str">
        <f t="shared" si="69"/>
        <v/>
      </c>
      <c r="AI2089" s="430" t="str">
        <f t="shared" si="70"/>
        <v/>
      </c>
    </row>
    <row r="2090" spans="3:35" ht="20" customHeight="1">
      <c r="C2090" s="83">
        <v>2078</v>
      </c>
      <c r="D2090" s="541"/>
      <c r="E2090" s="541"/>
      <c r="F2090" s="541"/>
      <c r="G2090" s="542"/>
      <c r="H2090" s="541"/>
      <c r="I2090" s="541"/>
      <c r="K2090" s="287">
        <v>1</v>
      </c>
      <c r="AG2090" s="430" t="str">
        <f>IF(AI2090=1,SUM(AI$13:AI2090),"")</f>
        <v/>
      </c>
      <c r="AH2090" s="431" t="str">
        <f t="shared" si="69"/>
        <v/>
      </c>
      <c r="AI2090" s="430" t="str">
        <f t="shared" si="70"/>
        <v/>
      </c>
    </row>
    <row r="2091" spans="3:35" ht="20" customHeight="1">
      <c r="C2091" s="83">
        <v>2079</v>
      </c>
      <c r="D2091" s="541"/>
      <c r="E2091" s="541"/>
      <c r="F2091" s="541"/>
      <c r="G2091" s="542"/>
      <c r="H2091" s="541"/>
      <c r="I2091" s="541"/>
      <c r="K2091" s="287">
        <v>1</v>
      </c>
      <c r="AG2091" s="430" t="str">
        <f>IF(AI2091=1,SUM(AI$13:AI2091),"")</f>
        <v/>
      </c>
      <c r="AH2091" s="431" t="str">
        <f t="shared" si="69"/>
        <v/>
      </c>
      <c r="AI2091" s="430" t="str">
        <f t="shared" si="70"/>
        <v/>
      </c>
    </row>
    <row r="2092" spans="3:35" ht="20" customHeight="1">
      <c r="C2092" s="83">
        <v>2080</v>
      </c>
      <c r="D2092" s="541"/>
      <c r="E2092" s="541"/>
      <c r="F2092" s="541"/>
      <c r="G2092" s="542"/>
      <c r="H2092" s="541"/>
      <c r="I2092" s="541"/>
      <c r="K2092" s="287">
        <v>1</v>
      </c>
      <c r="AG2092" s="430" t="str">
        <f>IF(AI2092=1,SUM(AI$13:AI2092),"")</f>
        <v/>
      </c>
      <c r="AH2092" s="431" t="str">
        <f t="shared" si="69"/>
        <v/>
      </c>
      <c r="AI2092" s="430" t="str">
        <f t="shared" si="70"/>
        <v/>
      </c>
    </row>
    <row r="2093" spans="3:35" ht="20" customHeight="1">
      <c r="C2093" s="83">
        <v>2081</v>
      </c>
      <c r="D2093" s="541"/>
      <c r="E2093" s="541"/>
      <c r="F2093" s="541"/>
      <c r="G2093" s="542"/>
      <c r="H2093" s="541"/>
      <c r="I2093" s="541"/>
      <c r="K2093" s="287">
        <v>1</v>
      </c>
      <c r="AG2093" s="430" t="str">
        <f>IF(AI2093=1,SUM(AI$13:AI2093),"")</f>
        <v/>
      </c>
      <c r="AH2093" s="431" t="str">
        <f t="shared" si="69"/>
        <v/>
      </c>
      <c r="AI2093" s="430" t="str">
        <f t="shared" si="70"/>
        <v/>
      </c>
    </row>
    <row r="2094" spans="3:35" ht="20" customHeight="1">
      <c r="C2094" s="83">
        <v>2082</v>
      </c>
      <c r="D2094" s="541"/>
      <c r="E2094" s="541"/>
      <c r="F2094" s="541"/>
      <c r="G2094" s="542"/>
      <c r="H2094" s="541"/>
      <c r="I2094" s="541"/>
      <c r="K2094" s="287">
        <v>1</v>
      </c>
      <c r="AG2094" s="430" t="str">
        <f>IF(AI2094=1,SUM(AI$13:AI2094),"")</f>
        <v/>
      </c>
      <c r="AH2094" s="431" t="str">
        <f t="shared" si="69"/>
        <v/>
      </c>
      <c r="AI2094" s="430" t="str">
        <f t="shared" si="70"/>
        <v/>
      </c>
    </row>
    <row r="2095" spans="3:35" ht="20" customHeight="1">
      <c r="C2095" s="83">
        <v>2083</v>
      </c>
      <c r="D2095" s="541"/>
      <c r="E2095" s="541"/>
      <c r="F2095" s="541"/>
      <c r="G2095" s="542"/>
      <c r="H2095" s="541"/>
      <c r="I2095" s="541"/>
      <c r="K2095" s="287">
        <v>1</v>
      </c>
      <c r="AG2095" s="430" t="str">
        <f>IF(AI2095=1,SUM(AI$13:AI2095),"")</f>
        <v/>
      </c>
      <c r="AH2095" s="431" t="str">
        <f t="shared" si="69"/>
        <v/>
      </c>
      <c r="AI2095" s="430" t="str">
        <f t="shared" si="70"/>
        <v/>
      </c>
    </row>
    <row r="2096" spans="3:35" ht="20" customHeight="1">
      <c r="C2096" s="83">
        <v>2084</v>
      </c>
      <c r="D2096" s="541"/>
      <c r="E2096" s="541"/>
      <c r="F2096" s="541"/>
      <c r="G2096" s="542"/>
      <c r="H2096" s="541"/>
      <c r="I2096" s="541"/>
      <c r="K2096" s="287">
        <v>1</v>
      </c>
      <c r="AG2096" s="430" t="str">
        <f>IF(AI2096=1,SUM(AI$13:AI2096),"")</f>
        <v/>
      </c>
      <c r="AH2096" s="431" t="str">
        <f t="shared" si="69"/>
        <v/>
      </c>
      <c r="AI2096" s="430" t="str">
        <f t="shared" si="70"/>
        <v/>
      </c>
    </row>
    <row r="2097" spans="3:35" ht="20" customHeight="1">
      <c r="C2097" s="83">
        <v>2085</v>
      </c>
      <c r="D2097" s="541"/>
      <c r="E2097" s="541"/>
      <c r="F2097" s="541"/>
      <c r="G2097" s="542"/>
      <c r="H2097" s="541"/>
      <c r="I2097" s="541"/>
      <c r="K2097" s="287">
        <v>1</v>
      </c>
      <c r="AG2097" s="430" t="str">
        <f>IF(AI2097=1,SUM(AI$13:AI2097),"")</f>
        <v/>
      </c>
      <c r="AH2097" s="431" t="str">
        <f t="shared" si="69"/>
        <v/>
      </c>
      <c r="AI2097" s="430" t="str">
        <f t="shared" si="70"/>
        <v/>
      </c>
    </row>
    <row r="2098" spans="3:35" ht="20" customHeight="1">
      <c r="C2098" s="83">
        <v>2086</v>
      </c>
      <c r="D2098" s="541"/>
      <c r="E2098" s="541"/>
      <c r="F2098" s="541"/>
      <c r="G2098" s="542"/>
      <c r="H2098" s="541"/>
      <c r="I2098" s="541"/>
      <c r="K2098" s="287">
        <v>1</v>
      </c>
      <c r="AG2098" s="430" t="str">
        <f>IF(AI2098=1,SUM(AI$13:AI2098),"")</f>
        <v/>
      </c>
      <c r="AH2098" s="431" t="str">
        <f t="shared" si="69"/>
        <v/>
      </c>
      <c r="AI2098" s="430" t="str">
        <f t="shared" si="70"/>
        <v/>
      </c>
    </row>
    <row r="2099" spans="3:35" ht="20" customHeight="1">
      <c r="C2099" s="83">
        <v>2087</v>
      </c>
      <c r="D2099" s="541"/>
      <c r="E2099" s="541"/>
      <c r="F2099" s="541"/>
      <c r="G2099" s="542"/>
      <c r="H2099" s="541"/>
      <c r="I2099" s="541"/>
      <c r="K2099" s="287">
        <v>1</v>
      </c>
      <c r="AG2099" s="430" t="str">
        <f>IF(AI2099=1,SUM(AI$13:AI2099),"")</f>
        <v/>
      </c>
      <c r="AH2099" s="431" t="str">
        <f t="shared" si="69"/>
        <v/>
      </c>
      <c r="AI2099" s="430" t="str">
        <f t="shared" si="70"/>
        <v/>
      </c>
    </row>
    <row r="2100" spans="3:35" ht="20" customHeight="1">
      <c r="C2100" s="83">
        <v>2088</v>
      </c>
      <c r="D2100" s="541"/>
      <c r="E2100" s="541"/>
      <c r="F2100" s="541"/>
      <c r="G2100" s="542"/>
      <c r="H2100" s="541"/>
      <c r="I2100" s="541"/>
      <c r="K2100" s="287">
        <v>1</v>
      </c>
      <c r="AG2100" s="430" t="str">
        <f>IF(AI2100=1,SUM(AI$13:AI2100),"")</f>
        <v/>
      </c>
      <c r="AH2100" s="431" t="str">
        <f t="shared" si="69"/>
        <v/>
      </c>
      <c r="AI2100" s="430" t="str">
        <f t="shared" si="70"/>
        <v/>
      </c>
    </row>
    <row r="2101" spans="3:35" ht="20" customHeight="1">
      <c r="C2101" s="83">
        <v>2089</v>
      </c>
      <c r="D2101" s="541"/>
      <c r="E2101" s="541"/>
      <c r="F2101" s="541"/>
      <c r="G2101" s="542"/>
      <c r="H2101" s="541"/>
      <c r="I2101" s="541"/>
      <c r="K2101" s="287">
        <v>1</v>
      </c>
      <c r="AG2101" s="430" t="str">
        <f>IF(AI2101=1,SUM(AI$13:AI2101),"")</f>
        <v/>
      </c>
      <c r="AH2101" s="431" t="str">
        <f t="shared" si="69"/>
        <v/>
      </c>
      <c r="AI2101" s="430" t="str">
        <f t="shared" si="70"/>
        <v/>
      </c>
    </row>
    <row r="2102" spans="3:35" ht="20" customHeight="1">
      <c r="C2102" s="83">
        <v>2090</v>
      </c>
      <c r="D2102" s="541"/>
      <c r="E2102" s="541"/>
      <c r="F2102" s="541"/>
      <c r="G2102" s="542"/>
      <c r="H2102" s="541"/>
      <c r="I2102" s="541"/>
      <c r="K2102" s="287">
        <v>1</v>
      </c>
      <c r="AG2102" s="430" t="str">
        <f>IF(AI2102=1,SUM(AI$13:AI2102),"")</f>
        <v/>
      </c>
      <c r="AH2102" s="431" t="str">
        <f t="shared" si="69"/>
        <v/>
      </c>
      <c r="AI2102" s="430" t="str">
        <f t="shared" si="70"/>
        <v/>
      </c>
    </row>
    <row r="2103" spans="3:35" ht="20" customHeight="1">
      <c r="C2103" s="83">
        <v>2091</v>
      </c>
      <c r="D2103" s="541"/>
      <c r="E2103" s="541"/>
      <c r="F2103" s="541"/>
      <c r="G2103" s="542"/>
      <c r="H2103" s="541"/>
      <c r="I2103" s="541"/>
      <c r="K2103" s="287">
        <v>1</v>
      </c>
      <c r="AG2103" s="430" t="str">
        <f>IF(AI2103=1,SUM(AI$13:AI2103),"")</f>
        <v/>
      </c>
      <c r="AH2103" s="431" t="str">
        <f t="shared" si="69"/>
        <v/>
      </c>
      <c r="AI2103" s="430" t="str">
        <f t="shared" si="70"/>
        <v/>
      </c>
    </row>
    <row r="2104" spans="3:35" ht="20" customHeight="1">
      <c r="C2104" s="83">
        <v>2092</v>
      </c>
      <c r="D2104" s="541"/>
      <c r="E2104" s="541"/>
      <c r="F2104" s="541"/>
      <c r="G2104" s="542"/>
      <c r="H2104" s="541"/>
      <c r="I2104" s="541"/>
      <c r="K2104" s="287">
        <v>1</v>
      </c>
      <c r="AG2104" s="430" t="str">
        <f>IF(AI2104=1,SUM(AI$13:AI2104),"")</f>
        <v/>
      </c>
      <c r="AH2104" s="431" t="str">
        <f t="shared" si="69"/>
        <v/>
      </c>
      <c r="AI2104" s="430" t="str">
        <f t="shared" si="70"/>
        <v/>
      </c>
    </row>
    <row r="2105" spans="3:35" ht="20" customHeight="1">
      <c r="C2105" s="83">
        <v>2093</v>
      </c>
      <c r="D2105" s="541"/>
      <c r="E2105" s="541"/>
      <c r="F2105" s="541"/>
      <c r="G2105" s="542"/>
      <c r="H2105" s="541"/>
      <c r="I2105" s="541"/>
      <c r="K2105" s="287">
        <v>1</v>
      </c>
      <c r="AG2105" s="430" t="str">
        <f>IF(AI2105=1,SUM(AI$13:AI2105),"")</f>
        <v/>
      </c>
      <c r="AH2105" s="431" t="str">
        <f t="shared" si="69"/>
        <v/>
      </c>
      <c r="AI2105" s="430" t="str">
        <f t="shared" si="70"/>
        <v/>
      </c>
    </row>
    <row r="2106" spans="3:35" ht="20" customHeight="1">
      <c r="C2106" s="83">
        <v>2094</v>
      </c>
      <c r="D2106" s="541"/>
      <c r="E2106" s="541"/>
      <c r="F2106" s="541"/>
      <c r="G2106" s="542"/>
      <c r="H2106" s="541"/>
      <c r="I2106" s="541"/>
      <c r="K2106" s="287">
        <v>1</v>
      </c>
      <c r="AG2106" s="430" t="str">
        <f>IF(AI2106=1,SUM(AI$13:AI2106),"")</f>
        <v/>
      </c>
      <c r="AH2106" s="431" t="str">
        <f t="shared" si="69"/>
        <v/>
      </c>
      <c r="AI2106" s="430" t="str">
        <f t="shared" si="70"/>
        <v/>
      </c>
    </row>
    <row r="2107" spans="3:35" ht="20" customHeight="1">
      <c r="C2107" s="83">
        <v>2095</v>
      </c>
      <c r="D2107" s="541"/>
      <c r="E2107" s="541"/>
      <c r="F2107" s="541"/>
      <c r="G2107" s="542"/>
      <c r="H2107" s="541"/>
      <c r="I2107" s="541"/>
      <c r="K2107" s="287">
        <v>1</v>
      </c>
      <c r="AG2107" s="430" t="str">
        <f>IF(AI2107=1,SUM(AI$13:AI2107),"")</f>
        <v/>
      </c>
      <c r="AH2107" s="431" t="str">
        <f t="shared" si="69"/>
        <v/>
      </c>
      <c r="AI2107" s="430" t="str">
        <f t="shared" si="70"/>
        <v/>
      </c>
    </row>
    <row r="2108" spans="3:35" ht="20" customHeight="1">
      <c r="C2108" s="83">
        <v>2096</v>
      </c>
      <c r="D2108" s="541"/>
      <c r="E2108" s="541"/>
      <c r="F2108" s="541"/>
      <c r="G2108" s="542"/>
      <c r="H2108" s="541"/>
      <c r="I2108" s="541"/>
      <c r="K2108" s="287">
        <v>1</v>
      </c>
      <c r="AG2108" s="430" t="str">
        <f>IF(AI2108=1,SUM(AI$13:AI2108),"")</f>
        <v/>
      </c>
      <c r="AH2108" s="431" t="str">
        <f t="shared" si="69"/>
        <v/>
      </c>
      <c r="AI2108" s="430" t="str">
        <f t="shared" si="70"/>
        <v/>
      </c>
    </row>
    <row r="2109" spans="3:35" ht="20" customHeight="1">
      <c r="C2109" s="83">
        <v>2097</v>
      </c>
      <c r="D2109" s="541"/>
      <c r="E2109" s="541"/>
      <c r="F2109" s="541"/>
      <c r="G2109" s="542"/>
      <c r="H2109" s="541"/>
      <c r="I2109" s="541"/>
      <c r="K2109" s="287">
        <v>1</v>
      </c>
      <c r="AG2109" s="430" t="str">
        <f>IF(AI2109=1,SUM(AI$13:AI2109),"")</f>
        <v/>
      </c>
      <c r="AH2109" s="431" t="str">
        <f t="shared" si="69"/>
        <v/>
      </c>
      <c r="AI2109" s="430" t="str">
        <f t="shared" si="70"/>
        <v/>
      </c>
    </row>
    <row r="2110" spans="3:35" ht="20" customHeight="1">
      <c r="C2110" s="83">
        <v>2098</v>
      </c>
      <c r="D2110" s="541"/>
      <c r="E2110" s="541"/>
      <c r="F2110" s="541"/>
      <c r="G2110" s="542"/>
      <c r="H2110" s="541"/>
      <c r="I2110" s="541"/>
      <c r="K2110" s="287">
        <v>1</v>
      </c>
      <c r="AG2110" s="430" t="str">
        <f>IF(AI2110=1,SUM(AI$13:AI2110),"")</f>
        <v/>
      </c>
      <c r="AH2110" s="431" t="str">
        <f t="shared" si="69"/>
        <v/>
      </c>
      <c r="AI2110" s="430" t="str">
        <f t="shared" si="70"/>
        <v/>
      </c>
    </row>
    <row r="2111" spans="3:35" ht="20" customHeight="1">
      <c r="C2111" s="83">
        <v>2099</v>
      </c>
      <c r="D2111" s="541"/>
      <c r="E2111" s="541"/>
      <c r="F2111" s="541"/>
      <c r="G2111" s="542"/>
      <c r="H2111" s="541"/>
      <c r="I2111" s="541"/>
      <c r="K2111" s="287">
        <v>1</v>
      </c>
      <c r="AG2111" s="430" t="str">
        <f>IF(AI2111=1,SUM(AI$13:AI2111),"")</f>
        <v/>
      </c>
      <c r="AH2111" s="431" t="str">
        <f t="shared" si="69"/>
        <v/>
      </c>
      <c r="AI2111" s="430" t="str">
        <f t="shared" si="70"/>
        <v/>
      </c>
    </row>
    <row r="2112" spans="3:35" ht="20" customHeight="1">
      <c r="C2112" s="83">
        <v>2100</v>
      </c>
      <c r="D2112" s="541"/>
      <c r="E2112" s="541"/>
      <c r="F2112" s="541"/>
      <c r="G2112" s="542"/>
      <c r="H2112" s="541"/>
      <c r="I2112" s="541"/>
      <c r="K2112" s="287">
        <v>1</v>
      </c>
      <c r="AG2112" s="430" t="str">
        <f>IF(AI2112=1,SUM(AI$13:AI2112),"")</f>
        <v/>
      </c>
      <c r="AH2112" s="431" t="str">
        <f t="shared" si="69"/>
        <v/>
      </c>
      <c r="AI2112" s="430" t="str">
        <f t="shared" si="70"/>
        <v/>
      </c>
    </row>
    <row r="2113" spans="3:35" ht="20" customHeight="1">
      <c r="C2113" s="83">
        <v>2101</v>
      </c>
      <c r="D2113" s="541"/>
      <c r="E2113" s="541"/>
      <c r="F2113" s="541"/>
      <c r="G2113" s="542"/>
      <c r="H2113" s="541"/>
      <c r="I2113" s="541"/>
      <c r="K2113" s="287">
        <v>1</v>
      </c>
      <c r="AG2113" s="430" t="str">
        <f>IF(AI2113=1,SUM(AI$13:AI2113),"")</f>
        <v/>
      </c>
      <c r="AH2113" s="431" t="str">
        <f t="shared" si="69"/>
        <v/>
      </c>
      <c r="AI2113" s="430" t="str">
        <f t="shared" si="70"/>
        <v/>
      </c>
    </row>
    <row r="2114" spans="3:35" ht="20" customHeight="1">
      <c r="C2114" s="83">
        <v>2102</v>
      </c>
      <c r="D2114" s="541"/>
      <c r="E2114" s="541"/>
      <c r="F2114" s="541"/>
      <c r="G2114" s="542"/>
      <c r="H2114" s="541"/>
      <c r="I2114" s="541"/>
      <c r="K2114" s="287">
        <v>1</v>
      </c>
      <c r="AG2114" s="430" t="str">
        <f>IF(AI2114=1,SUM(AI$13:AI2114),"")</f>
        <v/>
      </c>
      <c r="AH2114" s="431" t="str">
        <f t="shared" si="69"/>
        <v/>
      </c>
      <c r="AI2114" s="430" t="str">
        <f t="shared" si="70"/>
        <v/>
      </c>
    </row>
    <row r="2115" spans="3:35" ht="20" customHeight="1">
      <c r="C2115" s="83">
        <v>2103</v>
      </c>
      <c r="D2115" s="541"/>
      <c r="E2115" s="541"/>
      <c r="F2115" s="541"/>
      <c r="G2115" s="542"/>
      <c r="H2115" s="541"/>
      <c r="I2115" s="541"/>
      <c r="K2115" s="287">
        <v>1</v>
      </c>
      <c r="AG2115" s="430" t="str">
        <f>IF(AI2115=1,SUM(AI$13:AI2115),"")</f>
        <v/>
      </c>
      <c r="AH2115" s="431" t="str">
        <f t="shared" si="69"/>
        <v/>
      </c>
      <c r="AI2115" s="430" t="str">
        <f t="shared" si="70"/>
        <v/>
      </c>
    </row>
    <row r="2116" spans="3:35" ht="20" customHeight="1">
      <c r="C2116" s="83">
        <v>2104</v>
      </c>
      <c r="D2116" s="541"/>
      <c r="E2116" s="541"/>
      <c r="F2116" s="541"/>
      <c r="G2116" s="542"/>
      <c r="H2116" s="541"/>
      <c r="I2116" s="541"/>
      <c r="K2116" s="287">
        <v>1</v>
      </c>
      <c r="AG2116" s="430" t="str">
        <f>IF(AI2116=1,SUM(AI$13:AI2116),"")</f>
        <v/>
      </c>
      <c r="AH2116" s="431" t="str">
        <f t="shared" si="69"/>
        <v/>
      </c>
      <c r="AI2116" s="430" t="str">
        <f t="shared" si="70"/>
        <v/>
      </c>
    </row>
    <row r="2117" spans="3:35" ht="20" customHeight="1">
      <c r="C2117" s="83">
        <v>2105</v>
      </c>
      <c r="D2117" s="541"/>
      <c r="E2117" s="541"/>
      <c r="F2117" s="541"/>
      <c r="G2117" s="542"/>
      <c r="H2117" s="541"/>
      <c r="I2117" s="541"/>
      <c r="K2117" s="287">
        <v>1</v>
      </c>
      <c r="AG2117" s="430" t="str">
        <f>IF(AI2117=1,SUM(AI$13:AI2117),"")</f>
        <v/>
      </c>
      <c r="AH2117" s="431" t="str">
        <f t="shared" si="69"/>
        <v/>
      </c>
      <c r="AI2117" s="430" t="str">
        <f t="shared" si="70"/>
        <v/>
      </c>
    </row>
    <row r="2118" spans="3:35" ht="20" customHeight="1">
      <c r="C2118" s="83">
        <v>2106</v>
      </c>
      <c r="D2118" s="541"/>
      <c r="E2118" s="541"/>
      <c r="F2118" s="541"/>
      <c r="G2118" s="542"/>
      <c r="H2118" s="541"/>
      <c r="I2118" s="541"/>
      <c r="K2118" s="287">
        <v>1</v>
      </c>
      <c r="AG2118" s="430" t="str">
        <f>IF(AI2118=1,SUM(AI$13:AI2118),"")</f>
        <v/>
      </c>
      <c r="AH2118" s="431" t="str">
        <f t="shared" si="69"/>
        <v/>
      </c>
      <c r="AI2118" s="430" t="str">
        <f t="shared" si="70"/>
        <v/>
      </c>
    </row>
    <row r="2119" spans="3:35" ht="20" customHeight="1">
      <c r="C2119" s="83">
        <v>2107</v>
      </c>
      <c r="D2119" s="541"/>
      <c r="E2119" s="541"/>
      <c r="F2119" s="541"/>
      <c r="G2119" s="542"/>
      <c r="H2119" s="541"/>
      <c r="I2119" s="541"/>
      <c r="K2119" s="287">
        <v>1</v>
      </c>
      <c r="AG2119" s="430" t="str">
        <f>IF(AI2119=1,SUM(AI$13:AI2119),"")</f>
        <v/>
      </c>
      <c r="AH2119" s="431" t="str">
        <f t="shared" si="69"/>
        <v/>
      </c>
      <c r="AI2119" s="430" t="str">
        <f t="shared" si="70"/>
        <v/>
      </c>
    </row>
    <row r="2120" spans="3:35" ht="20" customHeight="1">
      <c r="C2120" s="83">
        <v>2108</v>
      </c>
      <c r="D2120" s="541"/>
      <c r="E2120" s="541"/>
      <c r="F2120" s="541"/>
      <c r="G2120" s="542"/>
      <c r="H2120" s="541"/>
      <c r="I2120" s="541"/>
      <c r="K2120" s="287">
        <v>1</v>
      </c>
      <c r="AG2120" s="430" t="str">
        <f>IF(AI2120=1,SUM(AI$13:AI2120),"")</f>
        <v/>
      </c>
      <c r="AH2120" s="431" t="str">
        <f t="shared" si="69"/>
        <v/>
      </c>
      <c r="AI2120" s="430" t="str">
        <f t="shared" si="70"/>
        <v/>
      </c>
    </row>
    <row r="2121" spans="3:35" ht="20" customHeight="1">
      <c r="C2121" s="83">
        <v>2109</v>
      </c>
      <c r="D2121" s="541"/>
      <c r="E2121" s="541"/>
      <c r="F2121" s="541"/>
      <c r="G2121" s="542"/>
      <c r="H2121" s="541"/>
      <c r="I2121" s="541"/>
      <c r="K2121" s="287">
        <v>1</v>
      </c>
      <c r="AG2121" s="430" t="str">
        <f>IF(AI2121=1,SUM(AI$13:AI2121),"")</f>
        <v/>
      </c>
      <c r="AH2121" s="431" t="str">
        <f t="shared" si="69"/>
        <v/>
      </c>
      <c r="AI2121" s="430" t="str">
        <f t="shared" si="70"/>
        <v/>
      </c>
    </row>
    <row r="2122" spans="3:35" ht="20" customHeight="1">
      <c r="C2122" s="83">
        <v>2110</v>
      </c>
      <c r="D2122" s="541"/>
      <c r="E2122" s="541"/>
      <c r="F2122" s="541"/>
      <c r="G2122" s="542"/>
      <c r="H2122" s="541"/>
      <c r="I2122" s="541"/>
      <c r="K2122" s="287">
        <v>1</v>
      </c>
      <c r="AG2122" s="430" t="str">
        <f>IF(AI2122=1,SUM(AI$13:AI2122),"")</f>
        <v/>
      </c>
      <c r="AH2122" s="431" t="str">
        <f t="shared" si="69"/>
        <v/>
      </c>
      <c r="AI2122" s="430" t="str">
        <f t="shared" si="70"/>
        <v/>
      </c>
    </row>
    <row r="2123" spans="3:35" ht="20" customHeight="1">
      <c r="C2123" s="83">
        <v>2111</v>
      </c>
      <c r="D2123" s="541"/>
      <c r="E2123" s="541"/>
      <c r="F2123" s="541"/>
      <c r="G2123" s="542"/>
      <c r="H2123" s="541"/>
      <c r="I2123" s="541"/>
      <c r="K2123" s="287">
        <v>1</v>
      </c>
      <c r="AG2123" s="430" t="str">
        <f>IF(AI2123=1,SUM(AI$13:AI2123),"")</f>
        <v/>
      </c>
      <c r="AH2123" s="431" t="str">
        <f t="shared" si="69"/>
        <v/>
      </c>
      <c r="AI2123" s="430" t="str">
        <f t="shared" si="70"/>
        <v/>
      </c>
    </row>
    <row r="2124" spans="3:35" ht="20" customHeight="1">
      <c r="C2124" s="83">
        <v>2112</v>
      </c>
      <c r="D2124" s="541"/>
      <c r="E2124" s="541"/>
      <c r="F2124" s="541"/>
      <c r="G2124" s="542"/>
      <c r="H2124" s="541"/>
      <c r="I2124" s="541"/>
      <c r="K2124" s="287">
        <v>1</v>
      </c>
      <c r="AG2124" s="430" t="str">
        <f>IF(AI2124=1,SUM(AI$13:AI2124),"")</f>
        <v/>
      </c>
      <c r="AH2124" s="431" t="str">
        <f t="shared" si="69"/>
        <v/>
      </c>
      <c r="AI2124" s="430" t="str">
        <f t="shared" si="70"/>
        <v/>
      </c>
    </row>
    <row r="2125" spans="3:35" ht="20" customHeight="1">
      <c r="C2125" s="83">
        <v>2113</v>
      </c>
      <c r="D2125" s="541"/>
      <c r="E2125" s="541"/>
      <c r="F2125" s="541"/>
      <c r="G2125" s="542"/>
      <c r="H2125" s="541"/>
      <c r="I2125" s="541"/>
      <c r="K2125" s="287">
        <v>1</v>
      </c>
      <c r="AG2125" s="430" t="str">
        <f>IF(AI2125=1,SUM(AI$13:AI2125),"")</f>
        <v/>
      </c>
      <c r="AH2125" s="431" t="str">
        <f t="shared" si="69"/>
        <v/>
      </c>
      <c r="AI2125" s="430" t="str">
        <f t="shared" si="70"/>
        <v/>
      </c>
    </row>
    <row r="2126" spans="3:35" ht="20" customHeight="1">
      <c r="C2126" s="83">
        <v>2114</v>
      </c>
      <c r="D2126" s="541"/>
      <c r="E2126" s="541"/>
      <c r="F2126" s="541"/>
      <c r="G2126" s="542"/>
      <c r="H2126" s="541"/>
      <c r="I2126" s="541"/>
      <c r="K2126" s="287">
        <v>1</v>
      </c>
      <c r="AG2126" s="430" t="str">
        <f>IF(AI2126=1,SUM(AI$13:AI2126),"")</f>
        <v/>
      </c>
      <c r="AH2126" s="431" t="str">
        <f t="shared" ref="AH2126:AH2189" si="71">IF(I2126="","",I2126&amp;"; ")</f>
        <v/>
      </c>
      <c r="AI2126" s="430" t="str">
        <f t="shared" ref="AI2126:AI2189" si="72">IF(AH2126="","",1)</f>
        <v/>
      </c>
    </row>
    <row r="2127" spans="3:35" ht="20" customHeight="1">
      <c r="C2127" s="83">
        <v>2115</v>
      </c>
      <c r="D2127" s="541"/>
      <c r="E2127" s="541"/>
      <c r="F2127" s="541"/>
      <c r="G2127" s="542"/>
      <c r="H2127" s="541"/>
      <c r="I2127" s="541"/>
      <c r="K2127" s="287">
        <v>1</v>
      </c>
      <c r="AG2127" s="430" t="str">
        <f>IF(AI2127=1,SUM(AI$13:AI2127),"")</f>
        <v/>
      </c>
      <c r="AH2127" s="431" t="str">
        <f t="shared" si="71"/>
        <v/>
      </c>
      <c r="AI2127" s="430" t="str">
        <f t="shared" si="72"/>
        <v/>
      </c>
    </row>
    <row r="2128" spans="3:35" ht="20" customHeight="1">
      <c r="C2128" s="83">
        <v>2116</v>
      </c>
      <c r="D2128" s="541"/>
      <c r="E2128" s="541"/>
      <c r="F2128" s="541"/>
      <c r="G2128" s="542"/>
      <c r="H2128" s="541"/>
      <c r="I2128" s="541"/>
      <c r="K2128" s="287">
        <v>1</v>
      </c>
      <c r="AG2128" s="430" t="str">
        <f>IF(AI2128=1,SUM(AI$13:AI2128),"")</f>
        <v/>
      </c>
      <c r="AH2128" s="431" t="str">
        <f t="shared" si="71"/>
        <v/>
      </c>
      <c r="AI2128" s="430" t="str">
        <f t="shared" si="72"/>
        <v/>
      </c>
    </row>
    <row r="2129" spans="3:35" ht="20" customHeight="1">
      <c r="C2129" s="83">
        <v>2117</v>
      </c>
      <c r="D2129" s="541"/>
      <c r="E2129" s="541"/>
      <c r="F2129" s="541"/>
      <c r="G2129" s="542"/>
      <c r="H2129" s="541"/>
      <c r="I2129" s="541"/>
      <c r="K2129" s="287">
        <v>1</v>
      </c>
      <c r="AG2129" s="430" t="str">
        <f>IF(AI2129=1,SUM(AI$13:AI2129),"")</f>
        <v/>
      </c>
      <c r="AH2129" s="431" t="str">
        <f t="shared" si="71"/>
        <v/>
      </c>
      <c r="AI2129" s="430" t="str">
        <f t="shared" si="72"/>
        <v/>
      </c>
    </row>
    <row r="2130" spans="3:35" ht="20" customHeight="1">
      <c r="C2130" s="83">
        <v>2118</v>
      </c>
      <c r="D2130" s="541"/>
      <c r="E2130" s="541"/>
      <c r="F2130" s="541"/>
      <c r="G2130" s="542"/>
      <c r="H2130" s="541"/>
      <c r="I2130" s="541"/>
      <c r="K2130" s="287">
        <v>1</v>
      </c>
      <c r="AG2130" s="430" t="str">
        <f>IF(AI2130=1,SUM(AI$13:AI2130),"")</f>
        <v/>
      </c>
      <c r="AH2130" s="431" t="str">
        <f t="shared" si="71"/>
        <v/>
      </c>
      <c r="AI2130" s="430" t="str">
        <f t="shared" si="72"/>
        <v/>
      </c>
    </row>
    <row r="2131" spans="3:35" ht="20" customHeight="1">
      <c r="C2131" s="83">
        <v>2119</v>
      </c>
      <c r="D2131" s="541"/>
      <c r="E2131" s="541"/>
      <c r="F2131" s="541"/>
      <c r="G2131" s="542"/>
      <c r="H2131" s="541"/>
      <c r="I2131" s="541"/>
      <c r="K2131" s="287">
        <v>1</v>
      </c>
      <c r="AG2131" s="430" t="str">
        <f>IF(AI2131=1,SUM(AI$13:AI2131),"")</f>
        <v/>
      </c>
      <c r="AH2131" s="431" t="str">
        <f t="shared" si="71"/>
        <v/>
      </c>
      <c r="AI2131" s="430" t="str">
        <f t="shared" si="72"/>
        <v/>
      </c>
    </row>
    <row r="2132" spans="3:35" ht="20" customHeight="1">
      <c r="C2132" s="83">
        <v>2120</v>
      </c>
      <c r="D2132" s="541"/>
      <c r="E2132" s="541"/>
      <c r="F2132" s="541"/>
      <c r="G2132" s="542"/>
      <c r="H2132" s="541"/>
      <c r="I2132" s="541"/>
      <c r="K2132" s="287">
        <v>1</v>
      </c>
      <c r="AG2132" s="430" t="str">
        <f>IF(AI2132=1,SUM(AI$13:AI2132),"")</f>
        <v/>
      </c>
      <c r="AH2132" s="431" t="str">
        <f t="shared" si="71"/>
        <v/>
      </c>
      <c r="AI2132" s="430" t="str">
        <f t="shared" si="72"/>
        <v/>
      </c>
    </row>
    <row r="2133" spans="3:35" ht="20" customHeight="1">
      <c r="C2133" s="83">
        <v>2121</v>
      </c>
      <c r="D2133" s="541"/>
      <c r="E2133" s="541"/>
      <c r="F2133" s="541"/>
      <c r="G2133" s="542"/>
      <c r="H2133" s="541"/>
      <c r="I2133" s="541"/>
      <c r="K2133" s="287">
        <v>1</v>
      </c>
      <c r="AG2133" s="430" t="str">
        <f>IF(AI2133=1,SUM(AI$13:AI2133),"")</f>
        <v/>
      </c>
      <c r="AH2133" s="431" t="str">
        <f t="shared" si="71"/>
        <v/>
      </c>
      <c r="AI2133" s="430" t="str">
        <f t="shared" si="72"/>
        <v/>
      </c>
    </row>
    <row r="2134" spans="3:35" ht="20" customHeight="1">
      <c r="C2134" s="83">
        <v>2122</v>
      </c>
      <c r="D2134" s="541"/>
      <c r="E2134" s="541"/>
      <c r="F2134" s="541"/>
      <c r="G2134" s="542"/>
      <c r="H2134" s="541"/>
      <c r="I2134" s="541"/>
      <c r="K2134" s="287">
        <v>1</v>
      </c>
      <c r="AG2134" s="430" t="str">
        <f>IF(AI2134=1,SUM(AI$13:AI2134),"")</f>
        <v/>
      </c>
      <c r="AH2134" s="431" t="str">
        <f t="shared" si="71"/>
        <v/>
      </c>
      <c r="AI2134" s="430" t="str">
        <f t="shared" si="72"/>
        <v/>
      </c>
    </row>
    <row r="2135" spans="3:35" ht="20" customHeight="1">
      <c r="C2135" s="83">
        <v>2123</v>
      </c>
      <c r="D2135" s="541"/>
      <c r="E2135" s="541"/>
      <c r="F2135" s="541"/>
      <c r="G2135" s="542"/>
      <c r="H2135" s="541"/>
      <c r="I2135" s="541"/>
      <c r="K2135" s="287">
        <v>1</v>
      </c>
      <c r="AG2135" s="430" t="str">
        <f>IF(AI2135=1,SUM(AI$13:AI2135),"")</f>
        <v/>
      </c>
      <c r="AH2135" s="431" t="str">
        <f t="shared" si="71"/>
        <v/>
      </c>
      <c r="AI2135" s="430" t="str">
        <f t="shared" si="72"/>
        <v/>
      </c>
    </row>
    <row r="2136" spans="3:35" ht="20" customHeight="1">
      <c r="C2136" s="83">
        <v>2124</v>
      </c>
      <c r="D2136" s="541"/>
      <c r="E2136" s="541"/>
      <c r="F2136" s="541"/>
      <c r="G2136" s="542"/>
      <c r="H2136" s="541"/>
      <c r="I2136" s="541"/>
      <c r="K2136" s="287">
        <v>1</v>
      </c>
      <c r="AG2136" s="430" t="str">
        <f>IF(AI2136=1,SUM(AI$13:AI2136),"")</f>
        <v/>
      </c>
      <c r="AH2136" s="431" t="str">
        <f t="shared" si="71"/>
        <v/>
      </c>
      <c r="AI2136" s="430" t="str">
        <f t="shared" si="72"/>
        <v/>
      </c>
    </row>
    <row r="2137" spans="3:35" ht="20" customHeight="1">
      <c r="C2137" s="83">
        <v>2125</v>
      </c>
      <c r="D2137" s="541"/>
      <c r="E2137" s="541"/>
      <c r="F2137" s="541"/>
      <c r="G2137" s="542"/>
      <c r="H2137" s="541"/>
      <c r="I2137" s="541"/>
      <c r="K2137" s="287">
        <v>1</v>
      </c>
      <c r="AG2137" s="430" t="str">
        <f>IF(AI2137=1,SUM(AI$13:AI2137),"")</f>
        <v/>
      </c>
      <c r="AH2137" s="431" t="str">
        <f t="shared" si="71"/>
        <v/>
      </c>
      <c r="AI2137" s="430" t="str">
        <f t="shared" si="72"/>
        <v/>
      </c>
    </row>
    <row r="2138" spans="3:35" ht="20" customHeight="1">
      <c r="C2138" s="83">
        <v>2126</v>
      </c>
      <c r="D2138" s="541"/>
      <c r="E2138" s="541"/>
      <c r="F2138" s="541"/>
      <c r="G2138" s="542"/>
      <c r="H2138" s="541"/>
      <c r="I2138" s="541"/>
      <c r="K2138" s="287">
        <v>1</v>
      </c>
      <c r="AG2138" s="430" t="str">
        <f>IF(AI2138=1,SUM(AI$13:AI2138),"")</f>
        <v/>
      </c>
      <c r="AH2138" s="431" t="str">
        <f t="shared" si="71"/>
        <v/>
      </c>
      <c r="AI2138" s="430" t="str">
        <f t="shared" si="72"/>
        <v/>
      </c>
    </row>
    <row r="2139" spans="3:35" ht="20" customHeight="1">
      <c r="C2139" s="83">
        <v>2127</v>
      </c>
      <c r="D2139" s="541"/>
      <c r="E2139" s="541"/>
      <c r="F2139" s="541"/>
      <c r="G2139" s="542"/>
      <c r="H2139" s="541"/>
      <c r="I2139" s="541"/>
      <c r="K2139" s="287">
        <v>1</v>
      </c>
      <c r="AG2139" s="430" t="str">
        <f>IF(AI2139=1,SUM(AI$13:AI2139),"")</f>
        <v/>
      </c>
      <c r="AH2139" s="431" t="str">
        <f t="shared" si="71"/>
        <v/>
      </c>
      <c r="AI2139" s="430" t="str">
        <f t="shared" si="72"/>
        <v/>
      </c>
    </row>
    <row r="2140" spans="3:35" ht="20" customHeight="1">
      <c r="C2140" s="83">
        <v>2128</v>
      </c>
      <c r="D2140" s="541"/>
      <c r="E2140" s="541"/>
      <c r="F2140" s="541"/>
      <c r="G2140" s="542"/>
      <c r="H2140" s="541"/>
      <c r="I2140" s="541"/>
      <c r="K2140" s="287">
        <v>1</v>
      </c>
      <c r="AG2140" s="430" t="str">
        <f>IF(AI2140=1,SUM(AI$13:AI2140),"")</f>
        <v/>
      </c>
      <c r="AH2140" s="431" t="str">
        <f t="shared" si="71"/>
        <v/>
      </c>
      <c r="AI2140" s="430" t="str">
        <f t="shared" si="72"/>
        <v/>
      </c>
    </row>
    <row r="2141" spans="3:35" ht="20" customHeight="1">
      <c r="C2141" s="83">
        <v>2129</v>
      </c>
      <c r="D2141" s="541"/>
      <c r="E2141" s="541"/>
      <c r="F2141" s="541"/>
      <c r="G2141" s="542"/>
      <c r="H2141" s="541"/>
      <c r="I2141" s="541"/>
      <c r="K2141" s="287">
        <v>1</v>
      </c>
      <c r="AG2141" s="430" t="str">
        <f>IF(AI2141=1,SUM(AI$13:AI2141),"")</f>
        <v/>
      </c>
      <c r="AH2141" s="431" t="str">
        <f t="shared" si="71"/>
        <v/>
      </c>
      <c r="AI2141" s="430" t="str">
        <f t="shared" si="72"/>
        <v/>
      </c>
    </row>
    <row r="2142" spans="3:35" ht="20" customHeight="1">
      <c r="C2142" s="83">
        <v>2130</v>
      </c>
      <c r="D2142" s="541"/>
      <c r="E2142" s="541"/>
      <c r="F2142" s="541"/>
      <c r="G2142" s="542"/>
      <c r="H2142" s="541"/>
      <c r="I2142" s="541"/>
      <c r="K2142" s="287">
        <v>1</v>
      </c>
      <c r="AG2142" s="430" t="str">
        <f>IF(AI2142=1,SUM(AI$13:AI2142),"")</f>
        <v/>
      </c>
      <c r="AH2142" s="431" t="str">
        <f t="shared" si="71"/>
        <v/>
      </c>
      <c r="AI2142" s="430" t="str">
        <f t="shared" si="72"/>
        <v/>
      </c>
    </row>
    <row r="2143" spans="3:35" ht="20" customHeight="1">
      <c r="C2143" s="83">
        <v>2131</v>
      </c>
      <c r="D2143" s="541"/>
      <c r="E2143" s="541"/>
      <c r="F2143" s="541"/>
      <c r="G2143" s="542"/>
      <c r="H2143" s="541"/>
      <c r="I2143" s="541"/>
      <c r="K2143" s="287">
        <v>1</v>
      </c>
      <c r="AG2143" s="430" t="str">
        <f>IF(AI2143=1,SUM(AI$13:AI2143),"")</f>
        <v/>
      </c>
      <c r="AH2143" s="431" t="str">
        <f t="shared" si="71"/>
        <v/>
      </c>
      <c r="AI2143" s="430" t="str">
        <f t="shared" si="72"/>
        <v/>
      </c>
    </row>
    <row r="2144" spans="3:35" ht="20" customHeight="1">
      <c r="C2144" s="83">
        <v>2132</v>
      </c>
      <c r="D2144" s="541"/>
      <c r="E2144" s="541"/>
      <c r="F2144" s="541"/>
      <c r="G2144" s="542"/>
      <c r="H2144" s="541"/>
      <c r="I2144" s="541"/>
      <c r="K2144" s="287">
        <v>1</v>
      </c>
      <c r="AG2144" s="430" t="str">
        <f>IF(AI2144=1,SUM(AI$13:AI2144),"")</f>
        <v/>
      </c>
      <c r="AH2144" s="431" t="str">
        <f t="shared" si="71"/>
        <v/>
      </c>
      <c r="AI2144" s="430" t="str">
        <f t="shared" si="72"/>
        <v/>
      </c>
    </row>
    <row r="2145" spans="3:35" ht="20" customHeight="1">
      <c r="C2145" s="83">
        <v>2133</v>
      </c>
      <c r="D2145" s="541"/>
      <c r="E2145" s="541"/>
      <c r="F2145" s="541"/>
      <c r="G2145" s="542"/>
      <c r="H2145" s="541"/>
      <c r="I2145" s="541"/>
      <c r="K2145" s="287">
        <v>1</v>
      </c>
      <c r="AG2145" s="430" t="str">
        <f>IF(AI2145=1,SUM(AI$13:AI2145),"")</f>
        <v/>
      </c>
      <c r="AH2145" s="431" t="str">
        <f t="shared" si="71"/>
        <v/>
      </c>
      <c r="AI2145" s="430" t="str">
        <f t="shared" si="72"/>
        <v/>
      </c>
    </row>
    <row r="2146" spans="3:35" ht="20" customHeight="1">
      <c r="C2146" s="83">
        <v>2134</v>
      </c>
      <c r="D2146" s="541"/>
      <c r="E2146" s="541"/>
      <c r="F2146" s="541"/>
      <c r="G2146" s="542"/>
      <c r="H2146" s="541"/>
      <c r="I2146" s="541"/>
      <c r="K2146" s="287">
        <v>1</v>
      </c>
      <c r="AG2146" s="430" t="str">
        <f>IF(AI2146=1,SUM(AI$13:AI2146),"")</f>
        <v/>
      </c>
      <c r="AH2146" s="431" t="str">
        <f t="shared" si="71"/>
        <v/>
      </c>
      <c r="AI2146" s="430" t="str">
        <f t="shared" si="72"/>
        <v/>
      </c>
    </row>
    <row r="2147" spans="3:35" ht="20" customHeight="1">
      <c r="C2147" s="83">
        <v>2135</v>
      </c>
      <c r="D2147" s="541"/>
      <c r="E2147" s="541"/>
      <c r="F2147" s="541"/>
      <c r="G2147" s="542"/>
      <c r="H2147" s="541"/>
      <c r="I2147" s="541"/>
      <c r="K2147" s="287">
        <v>1</v>
      </c>
      <c r="AG2147" s="430" t="str">
        <f>IF(AI2147=1,SUM(AI$13:AI2147),"")</f>
        <v/>
      </c>
      <c r="AH2147" s="431" t="str">
        <f t="shared" si="71"/>
        <v/>
      </c>
      <c r="AI2147" s="430" t="str">
        <f t="shared" si="72"/>
        <v/>
      </c>
    </row>
    <row r="2148" spans="3:35" ht="20" customHeight="1">
      <c r="C2148" s="83">
        <v>2136</v>
      </c>
      <c r="D2148" s="541"/>
      <c r="E2148" s="541"/>
      <c r="F2148" s="541"/>
      <c r="G2148" s="542"/>
      <c r="H2148" s="541"/>
      <c r="I2148" s="541"/>
      <c r="K2148" s="287">
        <v>1</v>
      </c>
      <c r="AG2148" s="430" t="str">
        <f>IF(AI2148=1,SUM(AI$13:AI2148),"")</f>
        <v/>
      </c>
      <c r="AH2148" s="431" t="str">
        <f t="shared" si="71"/>
        <v/>
      </c>
      <c r="AI2148" s="430" t="str">
        <f t="shared" si="72"/>
        <v/>
      </c>
    </row>
    <row r="2149" spans="3:35" ht="20" customHeight="1">
      <c r="C2149" s="83">
        <v>2137</v>
      </c>
      <c r="D2149" s="541"/>
      <c r="E2149" s="541"/>
      <c r="F2149" s="541"/>
      <c r="G2149" s="542"/>
      <c r="H2149" s="541"/>
      <c r="I2149" s="541"/>
      <c r="K2149" s="287">
        <v>1</v>
      </c>
      <c r="AG2149" s="430" t="str">
        <f>IF(AI2149=1,SUM(AI$13:AI2149),"")</f>
        <v/>
      </c>
      <c r="AH2149" s="431" t="str">
        <f t="shared" si="71"/>
        <v/>
      </c>
      <c r="AI2149" s="430" t="str">
        <f t="shared" si="72"/>
        <v/>
      </c>
    </row>
    <row r="2150" spans="3:35" ht="20" customHeight="1">
      <c r="C2150" s="83">
        <v>2138</v>
      </c>
      <c r="D2150" s="541"/>
      <c r="E2150" s="541"/>
      <c r="F2150" s="541"/>
      <c r="G2150" s="542"/>
      <c r="H2150" s="541"/>
      <c r="I2150" s="541"/>
      <c r="K2150" s="287">
        <v>1</v>
      </c>
      <c r="AG2150" s="430" t="str">
        <f>IF(AI2150=1,SUM(AI$13:AI2150),"")</f>
        <v/>
      </c>
      <c r="AH2150" s="431" t="str">
        <f t="shared" si="71"/>
        <v/>
      </c>
      <c r="AI2150" s="430" t="str">
        <f t="shared" si="72"/>
        <v/>
      </c>
    </row>
    <row r="2151" spans="3:35" ht="20" customHeight="1">
      <c r="C2151" s="83">
        <v>2139</v>
      </c>
      <c r="D2151" s="541"/>
      <c r="E2151" s="541"/>
      <c r="F2151" s="541"/>
      <c r="G2151" s="542"/>
      <c r="H2151" s="541"/>
      <c r="I2151" s="541"/>
      <c r="K2151" s="287">
        <v>1</v>
      </c>
      <c r="AG2151" s="430" t="str">
        <f>IF(AI2151=1,SUM(AI$13:AI2151),"")</f>
        <v/>
      </c>
      <c r="AH2151" s="431" t="str">
        <f t="shared" si="71"/>
        <v/>
      </c>
      <c r="AI2151" s="430" t="str">
        <f t="shared" si="72"/>
        <v/>
      </c>
    </row>
    <row r="2152" spans="3:35" ht="20" customHeight="1">
      <c r="C2152" s="83">
        <v>2140</v>
      </c>
      <c r="D2152" s="541"/>
      <c r="E2152" s="541"/>
      <c r="F2152" s="541"/>
      <c r="G2152" s="542"/>
      <c r="H2152" s="541"/>
      <c r="I2152" s="541"/>
      <c r="K2152" s="287">
        <v>1</v>
      </c>
      <c r="AG2152" s="430" t="str">
        <f>IF(AI2152=1,SUM(AI$13:AI2152),"")</f>
        <v/>
      </c>
      <c r="AH2152" s="431" t="str">
        <f t="shared" si="71"/>
        <v/>
      </c>
      <c r="AI2152" s="430" t="str">
        <f t="shared" si="72"/>
        <v/>
      </c>
    </row>
    <row r="2153" spans="3:35" ht="20" customHeight="1">
      <c r="C2153" s="83">
        <v>2141</v>
      </c>
      <c r="D2153" s="541"/>
      <c r="E2153" s="541"/>
      <c r="F2153" s="541"/>
      <c r="G2153" s="542"/>
      <c r="H2153" s="541"/>
      <c r="I2153" s="541"/>
      <c r="K2153" s="287">
        <v>1</v>
      </c>
      <c r="AG2153" s="430" t="str">
        <f>IF(AI2153=1,SUM(AI$13:AI2153),"")</f>
        <v/>
      </c>
      <c r="AH2153" s="431" t="str">
        <f t="shared" si="71"/>
        <v/>
      </c>
      <c r="AI2153" s="430" t="str">
        <f t="shared" si="72"/>
        <v/>
      </c>
    </row>
    <row r="2154" spans="3:35" ht="20" customHeight="1">
      <c r="C2154" s="83">
        <v>2142</v>
      </c>
      <c r="D2154" s="541"/>
      <c r="E2154" s="541"/>
      <c r="F2154" s="541"/>
      <c r="G2154" s="542"/>
      <c r="H2154" s="541"/>
      <c r="I2154" s="541"/>
      <c r="K2154" s="287">
        <v>1</v>
      </c>
      <c r="AG2154" s="430" t="str">
        <f>IF(AI2154=1,SUM(AI$13:AI2154),"")</f>
        <v/>
      </c>
      <c r="AH2154" s="431" t="str">
        <f t="shared" si="71"/>
        <v/>
      </c>
      <c r="AI2154" s="430" t="str">
        <f t="shared" si="72"/>
        <v/>
      </c>
    </row>
    <row r="2155" spans="3:35" ht="20" customHeight="1">
      <c r="C2155" s="83">
        <v>2143</v>
      </c>
      <c r="D2155" s="541"/>
      <c r="E2155" s="541"/>
      <c r="F2155" s="541"/>
      <c r="G2155" s="542"/>
      <c r="H2155" s="541"/>
      <c r="I2155" s="541"/>
      <c r="K2155" s="287">
        <v>1</v>
      </c>
      <c r="AG2155" s="430" t="str">
        <f>IF(AI2155=1,SUM(AI$13:AI2155),"")</f>
        <v/>
      </c>
      <c r="AH2155" s="431" t="str">
        <f t="shared" si="71"/>
        <v/>
      </c>
      <c r="AI2155" s="430" t="str">
        <f t="shared" si="72"/>
        <v/>
      </c>
    </row>
    <row r="2156" spans="3:35" ht="20" customHeight="1">
      <c r="C2156" s="83">
        <v>2144</v>
      </c>
      <c r="D2156" s="541"/>
      <c r="E2156" s="541"/>
      <c r="F2156" s="541"/>
      <c r="G2156" s="542"/>
      <c r="H2156" s="541"/>
      <c r="I2156" s="541"/>
      <c r="K2156" s="287">
        <v>1</v>
      </c>
      <c r="AG2156" s="430" t="str">
        <f>IF(AI2156=1,SUM(AI$13:AI2156),"")</f>
        <v/>
      </c>
      <c r="AH2156" s="431" t="str">
        <f t="shared" si="71"/>
        <v/>
      </c>
      <c r="AI2156" s="430" t="str">
        <f t="shared" si="72"/>
        <v/>
      </c>
    </row>
    <row r="2157" spans="3:35" ht="20" customHeight="1">
      <c r="C2157" s="83">
        <v>2145</v>
      </c>
      <c r="D2157" s="541"/>
      <c r="E2157" s="541"/>
      <c r="F2157" s="541"/>
      <c r="G2157" s="542"/>
      <c r="H2157" s="541"/>
      <c r="I2157" s="541"/>
      <c r="K2157" s="287">
        <v>1</v>
      </c>
      <c r="AG2157" s="430" t="str">
        <f>IF(AI2157=1,SUM(AI$13:AI2157),"")</f>
        <v/>
      </c>
      <c r="AH2157" s="431" t="str">
        <f t="shared" si="71"/>
        <v/>
      </c>
      <c r="AI2157" s="430" t="str">
        <f t="shared" si="72"/>
        <v/>
      </c>
    </row>
    <row r="2158" spans="3:35" ht="20" customHeight="1">
      <c r="C2158" s="83">
        <v>2146</v>
      </c>
      <c r="D2158" s="541"/>
      <c r="E2158" s="541"/>
      <c r="F2158" s="541"/>
      <c r="G2158" s="542"/>
      <c r="H2158" s="541"/>
      <c r="I2158" s="541"/>
      <c r="K2158" s="287">
        <v>1</v>
      </c>
      <c r="AG2158" s="430" t="str">
        <f>IF(AI2158=1,SUM(AI$13:AI2158),"")</f>
        <v/>
      </c>
      <c r="AH2158" s="431" t="str">
        <f t="shared" si="71"/>
        <v/>
      </c>
      <c r="AI2158" s="430" t="str">
        <f t="shared" si="72"/>
        <v/>
      </c>
    </row>
    <row r="2159" spans="3:35" ht="20" customHeight="1">
      <c r="C2159" s="83">
        <v>2147</v>
      </c>
      <c r="D2159" s="541"/>
      <c r="E2159" s="541"/>
      <c r="F2159" s="541"/>
      <c r="G2159" s="542"/>
      <c r="H2159" s="541"/>
      <c r="I2159" s="541"/>
      <c r="K2159" s="287">
        <v>1</v>
      </c>
      <c r="AG2159" s="430" t="str">
        <f>IF(AI2159=1,SUM(AI$13:AI2159),"")</f>
        <v/>
      </c>
      <c r="AH2159" s="431" t="str">
        <f t="shared" si="71"/>
        <v/>
      </c>
      <c r="AI2159" s="430" t="str">
        <f t="shared" si="72"/>
        <v/>
      </c>
    </row>
    <row r="2160" spans="3:35" ht="20" customHeight="1">
      <c r="C2160" s="83">
        <v>2148</v>
      </c>
      <c r="D2160" s="541"/>
      <c r="E2160" s="541"/>
      <c r="F2160" s="541"/>
      <c r="G2160" s="542"/>
      <c r="H2160" s="541"/>
      <c r="I2160" s="541"/>
      <c r="K2160" s="287">
        <v>1</v>
      </c>
      <c r="AG2160" s="430" t="str">
        <f>IF(AI2160=1,SUM(AI$13:AI2160),"")</f>
        <v/>
      </c>
      <c r="AH2160" s="431" t="str">
        <f t="shared" si="71"/>
        <v/>
      </c>
      <c r="AI2160" s="430" t="str">
        <f t="shared" si="72"/>
        <v/>
      </c>
    </row>
    <row r="2161" spans="3:35" ht="20" customHeight="1">
      <c r="C2161" s="83">
        <v>2149</v>
      </c>
      <c r="D2161" s="541"/>
      <c r="E2161" s="541"/>
      <c r="F2161" s="541"/>
      <c r="G2161" s="542"/>
      <c r="H2161" s="541"/>
      <c r="I2161" s="541"/>
      <c r="K2161" s="287">
        <v>1</v>
      </c>
      <c r="AG2161" s="430" t="str">
        <f>IF(AI2161=1,SUM(AI$13:AI2161),"")</f>
        <v/>
      </c>
      <c r="AH2161" s="431" t="str">
        <f t="shared" si="71"/>
        <v/>
      </c>
      <c r="AI2161" s="430" t="str">
        <f t="shared" si="72"/>
        <v/>
      </c>
    </row>
    <row r="2162" spans="3:35" ht="20" customHeight="1">
      <c r="C2162" s="83">
        <v>2150</v>
      </c>
      <c r="D2162" s="541"/>
      <c r="E2162" s="541"/>
      <c r="F2162" s="541"/>
      <c r="G2162" s="542"/>
      <c r="H2162" s="541"/>
      <c r="I2162" s="541"/>
      <c r="K2162" s="287">
        <v>1</v>
      </c>
      <c r="AG2162" s="430" t="str">
        <f>IF(AI2162=1,SUM(AI$13:AI2162),"")</f>
        <v/>
      </c>
      <c r="AH2162" s="431" t="str">
        <f t="shared" si="71"/>
        <v/>
      </c>
      <c r="AI2162" s="430" t="str">
        <f t="shared" si="72"/>
        <v/>
      </c>
    </row>
    <row r="2163" spans="3:35" ht="20" customHeight="1">
      <c r="C2163" s="83">
        <v>2151</v>
      </c>
      <c r="D2163" s="541"/>
      <c r="E2163" s="541"/>
      <c r="F2163" s="541"/>
      <c r="G2163" s="542"/>
      <c r="H2163" s="541"/>
      <c r="I2163" s="541"/>
      <c r="K2163" s="287">
        <v>1</v>
      </c>
      <c r="AG2163" s="430" t="str">
        <f>IF(AI2163=1,SUM(AI$13:AI2163),"")</f>
        <v/>
      </c>
      <c r="AH2163" s="431" t="str">
        <f t="shared" si="71"/>
        <v/>
      </c>
      <c r="AI2163" s="430" t="str">
        <f t="shared" si="72"/>
        <v/>
      </c>
    </row>
    <row r="2164" spans="3:35" ht="20" customHeight="1">
      <c r="C2164" s="83">
        <v>2152</v>
      </c>
      <c r="D2164" s="541"/>
      <c r="E2164" s="541"/>
      <c r="F2164" s="541"/>
      <c r="G2164" s="542"/>
      <c r="H2164" s="541"/>
      <c r="I2164" s="541"/>
      <c r="K2164" s="287">
        <v>1</v>
      </c>
      <c r="AG2164" s="430" t="str">
        <f>IF(AI2164=1,SUM(AI$13:AI2164),"")</f>
        <v/>
      </c>
      <c r="AH2164" s="431" t="str">
        <f t="shared" si="71"/>
        <v/>
      </c>
      <c r="AI2164" s="430" t="str">
        <f t="shared" si="72"/>
        <v/>
      </c>
    </row>
    <row r="2165" spans="3:35" ht="20" customHeight="1">
      <c r="C2165" s="83">
        <v>2153</v>
      </c>
      <c r="D2165" s="541"/>
      <c r="E2165" s="541"/>
      <c r="F2165" s="541"/>
      <c r="G2165" s="542"/>
      <c r="H2165" s="541"/>
      <c r="I2165" s="541"/>
      <c r="K2165" s="287">
        <v>1</v>
      </c>
      <c r="AG2165" s="430" t="str">
        <f>IF(AI2165=1,SUM(AI$13:AI2165),"")</f>
        <v/>
      </c>
      <c r="AH2165" s="431" t="str">
        <f t="shared" si="71"/>
        <v/>
      </c>
      <c r="AI2165" s="430" t="str">
        <f t="shared" si="72"/>
        <v/>
      </c>
    </row>
    <row r="2166" spans="3:35" ht="20" customHeight="1">
      <c r="C2166" s="83">
        <v>2154</v>
      </c>
      <c r="D2166" s="541"/>
      <c r="E2166" s="541"/>
      <c r="F2166" s="541"/>
      <c r="G2166" s="542"/>
      <c r="H2166" s="541"/>
      <c r="I2166" s="541"/>
      <c r="K2166" s="287">
        <v>1</v>
      </c>
      <c r="AG2166" s="430" t="str">
        <f>IF(AI2166=1,SUM(AI$13:AI2166),"")</f>
        <v/>
      </c>
      <c r="AH2166" s="431" t="str">
        <f t="shared" si="71"/>
        <v/>
      </c>
      <c r="AI2166" s="430" t="str">
        <f t="shared" si="72"/>
        <v/>
      </c>
    </row>
    <row r="2167" spans="3:35" ht="20" customHeight="1">
      <c r="C2167" s="83">
        <v>2155</v>
      </c>
      <c r="D2167" s="541"/>
      <c r="E2167" s="541"/>
      <c r="F2167" s="541"/>
      <c r="G2167" s="542"/>
      <c r="H2167" s="541"/>
      <c r="I2167" s="541"/>
      <c r="K2167" s="287">
        <v>1</v>
      </c>
      <c r="AG2167" s="430" t="str">
        <f>IF(AI2167=1,SUM(AI$13:AI2167),"")</f>
        <v/>
      </c>
      <c r="AH2167" s="431" t="str">
        <f t="shared" si="71"/>
        <v/>
      </c>
      <c r="AI2167" s="430" t="str">
        <f t="shared" si="72"/>
        <v/>
      </c>
    </row>
    <row r="2168" spans="3:35" ht="20" customHeight="1">
      <c r="C2168" s="83">
        <v>2156</v>
      </c>
      <c r="D2168" s="541"/>
      <c r="E2168" s="541"/>
      <c r="F2168" s="541"/>
      <c r="G2168" s="542"/>
      <c r="H2168" s="541"/>
      <c r="I2168" s="541"/>
      <c r="K2168" s="287">
        <v>1</v>
      </c>
      <c r="AG2168" s="430" t="str">
        <f>IF(AI2168=1,SUM(AI$13:AI2168),"")</f>
        <v/>
      </c>
      <c r="AH2168" s="431" t="str">
        <f t="shared" si="71"/>
        <v/>
      </c>
      <c r="AI2168" s="430" t="str">
        <f t="shared" si="72"/>
        <v/>
      </c>
    </row>
    <row r="2169" spans="3:35" ht="20" customHeight="1">
      <c r="C2169" s="83">
        <v>2157</v>
      </c>
      <c r="D2169" s="541"/>
      <c r="E2169" s="541"/>
      <c r="F2169" s="541"/>
      <c r="G2169" s="542"/>
      <c r="H2169" s="541"/>
      <c r="I2169" s="541"/>
      <c r="K2169" s="287">
        <v>1</v>
      </c>
      <c r="AG2169" s="430" t="str">
        <f>IF(AI2169=1,SUM(AI$13:AI2169),"")</f>
        <v/>
      </c>
      <c r="AH2169" s="431" t="str">
        <f t="shared" si="71"/>
        <v/>
      </c>
      <c r="AI2169" s="430" t="str">
        <f t="shared" si="72"/>
        <v/>
      </c>
    </row>
    <row r="2170" spans="3:35" ht="20" customHeight="1">
      <c r="C2170" s="83">
        <v>2158</v>
      </c>
      <c r="D2170" s="541"/>
      <c r="E2170" s="541"/>
      <c r="F2170" s="541"/>
      <c r="G2170" s="542"/>
      <c r="H2170" s="541"/>
      <c r="I2170" s="541"/>
      <c r="K2170" s="287">
        <v>1</v>
      </c>
      <c r="AG2170" s="430" t="str">
        <f>IF(AI2170=1,SUM(AI$13:AI2170),"")</f>
        <v/>
      </c>
      <c r="AH2170" s="431" t="str">
        <f t="shared" si="71"/>
        <v/>
      </c>
      <c r="AI2170" s="430" t="str">
        <f t="shared" si="72"/>
        <v/>
      </c>
    </row>
    <row r="2171" spans="3:35" ht="20" customHeight="1">
      <c r="C2171" s="83">
        <v>2159</v>
      </c>
      <c r="D2171" s="541"/>
      <c r="E2171" s="541"/>
      <c r="F2171" s="541"/>
      <c r="G2171" s="542"/>
      <c r="H2171" s="541"/>
      <c r="I2171" s="541"/>
      <c r="K2171" s="287">
        <v>1</v>
      </c>
      <c r="AG2171" s="430" t="str">
        <f>IF(AI2171=1,SUM(AI$13:AI2171),"")</f>
        <v/>
      </c>
      <c r="AH2171" s="431" t="str">
        <f t="shared" si="71"/>
        <v/>
      </c>
      <c r="AI2171" s="430" t="str">
        <f t="shared" si="72"/>
        <v/>
      </c>
    </row>
    <row r="2172" spans="3:35" ht="20" customHeight="1">
      <c r="C2172" s="83">
        <v>2160</v>
      </c>
      <c r="D2172" s="541"/>
      <c r="E2172" s="541"/>
      <c r="F2172" s="541"/>
      <c r="G2172" s="542"/>
      <c r="H2172" s="541"/>
      <c r="I2172" s="541"/>
      <c r="K2172" s="287">
        <v>1</v>
      </c>
      <c r="AG2172" s="430" t="str">
        <f>IF(AI2172=1,SUM(AI$13:AI2172),"")</f>
        <v/>
      </c>
      <c r="AH2172" s="431" t="str">
        <f t="shared" si="71"/>
        <v/>
      </c>
      <c r="AI2172" s="430" t="str">
        <f t="shared" si="72"/>
        <v/>
      </c>
    </row>
    <row r="2173" spans="3:35" ht="20" customHeight="1">
      <c r="C2173" s="83">
        <v>2161</v>
      </c>
      <c r="D2173" s="541"/>
      <c r="E2173" s="541"/>
      <c r="F2173" s="541"/>
      <c r="G2173" s="542"/>
      <c r="H2173" s="541"/>
      <c r="I2173" s="541"/>
      <c r="K2173" s="287">
        <v>1</v>
      </c>
      <c r="AG2173" s="430" t="str">
        <f>IF(AI2173=1,SUM(AI$13:AI2173),"")</f>
        <v/>
      </c>
      <c r="AH2173" s="431" t="str">
        <f t="shared" si="71"/>
        <v/>
      </c>
      <c r="AI2173" s="430" t="str">
        <f t="shared" si="72"/>
        <v/>
      </c>
    </row>
    <row r="2174" spans="3:35" ht="20" customHeight="1">
      <c r="C2174" s="83">
        <v>2162</v>
      </c>
      <c r="D2174" s="541"/>
      <c r="E2174" s="541"/>
      <c r="F2174" s="541"/>
      <c r="G2174" s="542"/>
      <c r="H2174" s="541"/>
      <c r="I2174" s="541"/>
      <c r="K2174" s="287">
        <v>1</v>
      </c>
      <c r="AG2174" s="430" t="str">
        <f>IF(AI2174=1,SUM(AI$13:AI2174),"")</f>
        <v/>
      </c>
      <c r="AH2174" s="431" t="str">
        <f t="shared" si="71"/>
        <v/>
      </c>
      <c r="AI2174" s="430" t="str">
        <f t="shared" si="72"/>
        <v/>
      </c>
    </row>
    <row r="2175" spans="3:35" ht="20" customHeight="1">
      <c r="C2175" s="83">
        <v>2163</v>
      </c>
      <c r="D2175" s="541"/>
      <c r="E2175" s="541"/>
      <c r="F2175" s="541"/>
      <c r="G2175" s="542"/>
      <c r="H2175" s="541"/>
      <c r="I2175" s="541"/>
      <c r="K2175" s="287">
        <v>1</v>
      </c>
      <c r="AG2175" s="430" t="str">
        <f>IF(AI2175=1,SUM(AI$13:AI2175),"")</f>
        <v/>
      </c>
      <c r="AH2175" s="431" t="str">
        <f t="shared" si="71"/>
        <v/>
      </c>
      <c r="AI2175" s="430" t="str">
        <f t="shared" si="72"/>
        <v/>
      </c>
    </row>
    <row r="2176" spans="3:35" ht="20" customHeight="1">
      <c r="C2176" s="83">
        <v>2164</v>
      </c>
      <c r="D2176" s="541"/>
      <c r="E2176" s="541"/>
      <c r="F2176" s="541"/>
      <c r="G2176" s="542"/>
      <c r="H2176" s="541"/>
      <c r="I2176" s="541"/>
      <c r="K2176" s="287">
        <v>1</v>
      </c>
      <c r="AG2176" s="430" t="str">
        <f>IF(AI2176=1,SUM(AI$13:AI2176),"")</f>
        <v/>
      </c>
      <c r="AH2176" s="431" t="str">
        <f t="shared" si="71"/>
        <v/>
      </c>
      <c r="AI2176" s="430" t="str">
        <f t="shared" si="72"/>
        <v/>
      </c>
    </row>
    <row r="2177" spans="3:35" ht="20" customHeight="1">
      <c r="C2177" s="83">
        <v>2165</v>
      </c>
      <c r="D2177" s="541"/>
      <c r="E2177" s="541"/>
      <c r="F2177" s="541"/>
      <c r="G2177" s="542"/>
      <c r="H2177" s="541"/>
      <c r="I2177" s="541"/>
      <c r="K2177" s="287">
        <v>1</v>
      </c>
      <c r="AG2177" s="430" t="str">
        <f>IF(AI2177=1,SUM(AI$13:AI2177),"")</f>
        <v/>
      </c>
      <c r="AH2177" s="431" t="str">
        <f t="shared" si="71"/>
        <v/>
      </c>
      <c r="AI2177" s="430" t="str">
        <f t="shared" si="72"/>
        <v/>
      </c>
    </row>
    <row r="2178" spans="3:35" ht="20" customHeight="1">
      <c r="C2178" s="83">
        <v>2166</v>
      </c>
      <c r="D2178" s="541"/>
      <c r="E2178" s="541"/>
      <c r="F2178" s="541"/>
      <c r="G2178" s="542"/>
      <c r="H2178" s="541"/>
      <c r="I2178" s="541"/>
      <c r="K2178" s="287">
        <v>1</v>
      </c>
      <c r="AG2178" s="430" t="str">
        <f>IF(AI2178=1,SUM(AI$13:AI2178),"")</f>
        <v/>
      </c>
      <c r="AH2178" s="431" t="str">
        <f t="shared" si="71"/>
        <v/>
      </c>
      <c r="AI2178" s="430" t="str">
        <f t="shared" si="72"/>
        <v/>
      </c>
    </row>
    <row r="2179" spans="3:35" ht="20" customHeight="1">
      <c r="C2179" s="83">
        <v>2167</v>
      </c>
      <c r="D2179" s="541"/>
      <c r="E2179" s="541"/>
      <c r="F2179" s="541"/>
      <c r="G2179" s="542"/>
      <c r="H2179" s="541"/>
      <c r="I2179" s="541"/>
      <c r="K2179" s="287">
        <v>1</v>
      </c>
      <c r="AG2179" s="430" t="str">
        <f>IF(AI2179=1,SUM(AI$13:AI2179),"")</f>
        <v/>
      </c>
      <c r="AH2179" s="431" t="str">
        <f t="shared" si="71"/>
        <v/>
      </c>
      <c r="AI2179" s="430" t="str">
        <f t="shared" si="72"/>
        <v/>
      </c>
    </row>
    <row r="2180" spans="3:35" ht="20" customHeight="1">
      <c r="C2180" s="83">
        <v>2168</v>
      </c>
      <c r="D2180" s="541"/>
      <c r="E2180" s="541"/>
      <c r="F2180" s="541"/>
      <c r="G2180" s="542"/>
      <c r="H2180" s="541"/>
      <c r="I2180" s="541"/>
      <c r="K2180" s="287">
        <v>1</v>
      </c>
      <c r="AG2180" s="430" t="str">
        <f>IF(AI2180=1,SUM(AI$13:AI2180),"")</f>
        <v/>
      </c>
      <c r="AH2180" s="431" t="str">
        <f t="shared" si="71"/>
        <v/>
      </c>
      <c r="AI2180" s="430" t="str">
        <f t="shared" si="72"/>
        <v/>
      </c>
    </row>
    <row r="2181" spans="3:35" ht="20" customHeight="1">
      <c r="C2181" s="83">
        <v>2169</v>
      </c>
      <c r="D2181" s="541"/>
      <c r="E2181" s="541"/>
      <c r="F2181" s="541"/>
      <c r="G2181" s="542"/>
      <c r="H2181" s="541"/>
      <c r="I2181" s="541"/>
      <c r="K2181" s="287">
        <v>1</v>
      </c>
      <c r="AG2181" s="430" t="str">
        <f>IF(AI2181=1,SUM(AI$13:AI2181),"")</f>
        <v/>
      </c>
      <c r="AH2181" s="431" t="str">
        <f t="shared" si="71"/>
        <v/>
      </c>
      <c r="AI2181" s="430" t="str">
        <f t="shared" si="72"/>
        <v/>
      </c>
    </row>
    <row r="2182" spans="3:35" ht="20" customHeight="1">
      <c r="C2182" s="83">
        <v>2170</v>
      </c>
      <c r="D2182" s="541"/>
      <c r="E2182" s="541"/>
      <c r="F2182" s="541"/>
      <c r="G2182" s="542"/>
      <c r="H2182" s="541"/>
      <c r="I2182" s="541"/>
      <c r="K2182" s="287">
        <v>1</v>
      </c>
      <c r="AG2182" s="430" t="str">
        <f>IF(AI2182=1,SUM(AI$13:AI2182),"")</f>
        <v/>
      </c>
      <c r="AH2182" s="431" t="str">
        <f t="shared" si="71"/>
        <v/>
      </c>
      <c r="AI2182" s="430" t="str">
        <f t="shared" si="72"/>
        <v/>
      </c>
    </row>
    <row r="2183" spans="3:35" ht="20" customHeight="1">
      <c r="C2183" s="83">
        <v>2171</v>
      </c>
      <c r="D2183" s="541"/>
      <c r="E2183" s="541"/>
      <c r="F2183" s="541"/>
      <c r="G2183" s="542"/>
      <c r="H2183" s="541"/>
      <c r="I2183" s="541"/>
      <c r="K2183" s="287">
        <v>1</v>
      </c>
      <c r="AG2183" s="430" t="str">
        <f>IF(AI2183=1,SUM(AI$13:AI2183),"")</f>
        <v/>
      </c>
      <c r="AH2183" s="431" t="str">
        <f t="shared" si="71"/>
        <v/>
      </c>
      <c r="AI2183" s="430" t="str">
        <f t="shared" si="72"/>
        <v/>
      </c>
    </row>
    <row r="2184" spans="3:35" ht="20" customHeight="1">
      <c r="C2184" s="83">
        <v>2172</v>
      </c>
      <c r="D2184" s="541"/>
      <c r="E2184" s="541"/>
      <c r="F2184" s="541"/>
      <c r="G2184" s="542"/>
      <c r="H2184" s="541"/>
      <c r="I2184" s="541"/>
      <c r="K2184" s="287">
        <v>1</v>
      </c>
      <c r="AG2184" s="430" t="str">
        <f>IF(AI2184=1,SUM(AI$13:AI2184),"")</f>
        <v/>
      </c>
      <c r="AH2184" s="431" t="str">
        <f t="shared" si="71"/>
        <v/>
      </c>
      <c r="AI2184" s="430" t="str">
        <f t="shared" si="72"/>
        <v/>
      </c>
    </row>
    <row r="2185" spans="3:35" ht="20" customHeight="1">
      <c r="C2185" s="83">
        <v>2173</v>
      </c>
      <c r="D2185" s="541"/>
      <c r="E2185" s="541"/>
      <c r="F2185" s="541"/>
      <c r="G2185" s="542"/>
      <c r="H2185" s="541"/>
      <c r="I2185" s="541"/>
      <c r="K2185" s="287">
        <v>1</v>
      </c>
      <c r="AG2185" s="430" t="str">
        <f>IF(AI2185=1,SUM(AI$13:AI2185),"")</f>
        <v/>
      </c>
      <c r="AH2185" s="431" t="str">
        <f t="shared" si="71"/>
        <v/>
      </c>
      <c r="AI2185" s="430" t="str">
        <f t="shared" si="72"/>
        <v/>
      </c>
    </row>
    <row r="2186" spans="3:35" ht="20" customHeight="1">
      <c r="C2186" s="83">
        <v>2174</v>
      </c>
      <c r="D2186" s="541"/>
      <c r="E2186" s="541"/>
      <c r="F2186" s="541"/>
      <c r="G2186" s="542"/>
      <c r="H2186" s="541"/>
      <c r="I2186" s="541"/>
      <c r="K2186" s="287">
        <v>1</v>
      </c>
      <c r="AG2186" s="430" t="str">
        <f>IF(AI2186=1,SUM(AI$13:AI2186),"")</f>
        <v/>
      </c>
      <c r="AH2186" s="431" t="str">
        <f t="shared" si="71"/>
        <v/>
      </c>
      <c r="AI2186" s="430" t="str">
        <f t="shared" si="72"/>
        <v/>
      </c>
    </row>
    <row r="2187" spans="3:35" ht="20" customHeight="1">
      <c r="C2187" s="83">
        <v>2175</v>
      </c>
      <c r="D2187" s="541"/>
      <c r="E2187" s="541"/>
      <c r="F2187" s="541"/>
      <c r="G2187" s="542"/>
      <c r="H2187" s="541"/>
      <c r="I2187" s="541"/>
      <c r="K2187" s="287">
        <v>1</v>
      </c>
      <c r="AG2187" s="430" t="str">
        <f>IF(AI2187=1,SUM(AI$13:AI2187),"")</f>
        <v/>
      </c>
      <c r="AH2187" s="431" t="str">
        <f t="shared" si="71"/>
        <v/>
      </c>
      <c r="AI2187" s="430" t="str">
        <f t="shared" si="72"/>
        <v/>
      </c>
    </row>
    <row r="2188" spans="3:35" ht="20" customHeight="1">
      <c r="C2188" s="83">
        <v>2176</v>
      </c>
      <c r="D2188" s="541"/>
      <c r="E2188" s="541"/>
      <c r="F2188" s="541"/>
      <c r="G2188" s="542"/>
      <c r="H2188" s="541"/>
      <c r="I2188" s="541"/>
      <c r="K2188" s="287">
        <v>1</v>
      </c>
      <c r="AG2188" s="430" t="str">
        <f>IF(AI2188=1,SUM(AI$13:AI2188),"")</f>
        <v/>
      </c>
      <c r="AH2188" s="431" t="str">
        <f t="shared" si="71"/>
        <v/>
      </c>
      <c r="AI2188" s="430" t="str">
        <f t="shared" si="72"/>
        <v/>
      </c>
    </row>
    <row r="2189" spans="3:35" ht="20" customHeight="1">
      <c r="C2189" s="83">
        <v>2177</v>
      </c>
      <c r="D2189" s="541"/>
      <c r="E2189" s="541"/>
      <c r="F2189" s="541"/>
      <c r="G2189" s="542"/>
      <c r="H2189" s="541"/>
      <c r="I2189" s="541"/>
      <c r="K2189" s="287">
        <v>1</v>
      </c>
      <c r="AG2189" s="430" t="str">
        <f>IF(AI2189=1,SUM(AI$13:AI2189),"")</f>
        <v/>
      </c>
      <c r="AH2189" s="431" t="str">
        <f t="shared" si="71"/>
        <v/>
      </c>
      <c r="AI2189" s="430" t="str">
        <f t="shared" si="72"/>
        <v/>
      </c>
    </row>
    <row r="2190" spans="3:35" ht="20" customHeight="1">
      <c r="C2190" s="83">
        <v>2178</v>
      </c>
      <c r="D2190" s="541"/>
      <c r="E2190" s="541"/>
      <c r="F2190" s="541"/>
      <c r="G2190" s="542"/>
      <c r="H2190" s="541"/>
      <c r="I2190" s="541"/>
      <c r="K2190" s="287">
        <v>1</v>
      </c>
      <c r="AG2190" s="430" t="str">
        <f>IF(AI2190=1,SUM(AI$13:AI2190),"")</f>
        <v/>
      </c>
      <c r="AH2190" s="431" t="str">
        <f t="shared" ref="AH2190:AH2253" si="73">IF(I2190="","",I2190&amp;"; ")</f>
        <v/>
      </c>
      <c r="AI2190" s="430" t="str">
        <f t="shared" ref="AI2190:AI2253" si="74">IF(AH2190="","",1)</f>
        <v/>
      </c>
    </row>
    <row r="2191" spans="3:35" ht="20" customHeight="1">
      <c r="C2191" s="83">
        <v>2179</v>
      </c>
      <c r="D2191" s="541"/>
      <c r="E2191" s="541"/>
      <c r="F2191" s="541"/>
      <c r="G2191" s="542"/>
      <c r="H2191" s="541"/>
      <c r="I2191" s="541"/>
      <c r="K2191" s="287">
        <v>1</v>
      </c>
      <c r="AG2191" s="430" t="str">
        <f>IF(AI2191=1,SUM(AI$13:AI2191),"")</f>
        <v/>
      </c>
      <c r="AH2191" s="431" t="str">
        <f t="shared" si="73"/>
        <v/>
      </c>
      <c r="AI2191" s="430" t="str">
        <f t="shared" si="74"/>
        <v/>
      </c>
    </row>
    <row r="2192" spans="3:35" ht="20" customHeight="1">
      <c r="C2192" s="83">
        <v>2180</v>
      </c>
      <c r="D2192" s="541"/>
      <c r="E2192" s="541"/>
      <c r="F2192" s="541"/>
      <c r="G2192" s="542"/>
      <c r="H2192" s="541"/>
      <c r="I2192" s="541"/>
      <c r="K2192" s="287">
        <v>1</v>
      </c>
      <c r="AG2192" s="430" t="str">
        <f>IF(AI2192=1,SUM(AI$13:AI2192),"")</f>
        <v/>
      </c>
      <c r="AH2192" s="431" t="str">
        <f t="shared" si="73"/>
        <v/>
      </c>
      <c r="AI2192" s="430" t="str">
        <f t="shared" si="74"/>
        <v/>
      </c>
    </row>
    <row r="2193" spans="3:35" ht="20" customHeight="1">
      <c r="C2193" s="83">
        <v>2181</v>
      </c>
      <c r="D2193" s="541"/>
      <c r="E2193" s="541"/>
      <c r="F2193" s="541"/>
      <c r="G2193" s="542"/>
      <c r="H2193" s="541"/>
      <c r="I2193" s="541"/>
      <c r="K2193" s="287">
        <v>1</v>
      </c>
      <c r="AG2193" s="430" t="str">
        <f>IF(AI2193=1,SUM(AI$13:AI2193),"")</f>
        <v/>
      </c>
      <c r="AH2193" s="431" t="str">
        <f t="shared" si="73"/>
        <v/>
      </c>
      <c r="AI2193" s="430" t="str">
        <f t="shared" si="74"/>
        <v/>
      </c>
    </row>
    <row r="2194" spans="3:35" ht="20" customHeight="1">
      <c r="C2194" s="83">
        <v>2182</v>
      </c>
      <c r="D2194" s="541"/>
      <c r="E2194" s="541"/>
      <c r="F2194" s="541"/>
      <c r="G2194" s="542"/>
      <c r="H2194" s="541"/>
      <c r="I2194" s="541"/>
      <c r="K2194" s="287">
        <v>1</v>
      </c>
      <c r="AG2194" s="430" t="str">
        <f>IF(AI2194=1,SUM(AI$13:AI2194),"")</f>
        <v/>
      </c>
      <c r="AH2194" s="431" t="str">
        <f t="shared" si="73"/>
        <v/>
      </c>
      <c r="AI2194" s="430" t="str">
        <f t="shared" si="74"/>
        <v/>
      </c>
    </row>
    <row r="2195" spans="3:35" ht="20" customHeight="1">
      <c r="C2195" s="83">
        <v>2183</v>
      </c>
      <c r="D2195" s="541"/>
      <c r="E2195" s="541"/>
      <c r="F2195" s="541"/>
      <c r="G2195" s="542"/>
      <c r="H2195" s="541"/>
      <c r="I2195" s="541"/>
      <c r="K2195" s="287">
        <v>1</v>
      </c>
      <c r="AG2195" s="430" t="str">
        <f>IF(AI2195=1,SUM(AI$13:AI2195),"")</f>
        <v/>
      </c>
      <c r="AH2195" s="431" t="str">
        <f t="shared" si="73"/>
        <v/>
      </c>
      <c r="AI2195" s="430" t="str">
        <f t="shared" si="74"/>
        <v/>
      </c>
    </row>
    <row r="2196" spans="3:35" ht="20" customHeight="1">
      <c r="C2196" s="83">
        <v>2184</v>
      </c>
      <c r="D2196" s="541"/>
      <c r="E2196" s="541"/>
      <c r="F2196" s="541"/>
      <c r="G2196" s="542"/>
      <c r="H2196" s="541"/>
      <c r="I2196" s="541"/>
      <c r="K2196" s="287">
        <v>1</v>
      </c>
      <c r="AG2196" s="430" t="str">
        <f>IF(AI2196=1,SUM(AI$13:AI2196),"")</f>
        <v/>
      </c>
      <c r="AH2196" s="431" t="str">
        <f t="shared" si="73"/>
        <v/>
      </c>
      <c r="AI2196" s="430" t="str">
        <f t="shared" si="74"/>
        <v/>
      </c>
    </row>
    <row r="2197" spans="3:35" ht="20" customHeight="1">
      <c r="C2197" s="83">
        <v>2185</v>
      </c>
      <c r="D2197" s="541"/>
      <c r="E2197" s="541"/>
      <c r="F2197" s="541"/>
      <c r="G2197" s="542"/>
      <c r="H2197" s="541"/>
      <c r="I2197" s="541"/>
      <c r="K2197" s="287">
        <v>1</v>
      </c>
      <c r="AG2197" s="430" t="str">
        <f>IF(AI2197=1,SUM(AI$13:AI2197),"")</f>
        <v/>
      </c>
      <c r="AH2197" s="431" t="str">
        <f t="shared" si="73"/>
        <v/>
      </c>
      <c r="AI2197" s="430" t="str">
        <f t="shared" si="74"/>
        <v/>
      </c>
    </row>
    <row r="2198" spans="3:35" ht="20" customHeight="1">
      <c r="C2198" s="83">
        <v>2186</v>
      </c>
      <c r="D2198" s="541"/>
      <c r="E2198" s="541"/>
      <c r="F2198" s="541"/>
      <c r="G2198" s="542"/>
      <c r="H2198" s="541"/>
      <c r="I2198" s="541"/>
      <c r="K2198" s="287">
        <v>1</v>
      </c>
      <c r="AG2198" s="430" t="str">
        <f>IF(AI2198=1,SUM(AI$13:AI2198),"")</f>
        <v/>
      </c>
      <c r="AH2198" s="431" t="str">
        <f t="shared" si="73"/>
        <v/>
      </c>
      <c r="AI2198" s="430" t="str">
        <f t="shared" si="74"/>
        <v/>
      </c>
    </row>
    <row r="2199" spans="3:35" ht="20" customHeight="1">
      <c r="C2199" s="83">
        <v>2187</v>
      </c>
      <c r="D2199" s="541"/>
      <c r="E2199" s="541"/>
      <c r="F2199" s="541"/>
      <c r="G2199" s="542"/>
      <c r="H2199" s="541"/>
      <c r="I2199" s="541"/>
      <c r="K2199" s="287">
        <v>1</v>
      </c>
      <c r="AG2199" s="430" t="str">
        <f>IF(AI2199=1,SUM(AI$13:AI2199),"")</f>
        <v/>
      </c>
      <c r="AH2199" s="431" t="str">
        <f t="shared" si="73"/>
        <v/>
      </c>
      <c r="AI2199" s="430" t="str">
        <f t="shared" si="74"/>
        <v/>
      </c>
    </row>
    <row r="2200" spans="3:35" ht="20" customHeight="1">
      <c r="C2200" s="83">
        <v>2188</v>
      </c>
      <c r="D2200" s="541"/>
      <c r="E2200" s="541"/>
      <c r="F2200" s="541"/>
      <c r="G2200" s="542"/>
      <c r="H2200" s="541"/>
      <c r="I2200" s="541"/>
      <c r="K2200" s="287">
        <v>1</v>
      </c>
      <c r="AG2200" s="430" t="str">
        <f>IF(AI2200=1,SUM(AI$13:AI2200),"")</f>
        <v/>
      </c>
      <c r="AH2200" s="431" t="str">
        <f t="shared" si="73"/>
        <v/>
      </c>
      <c r="AI2200" s="430" t="str">
        <f t="shared" si="74"/>
        <v/>
      </c>
    </row>
    <row r="2201" spans="3:35" ht="20" customHeight="1">
      <c r="C2201" s="83">
        <v>2189</v>
      </c>
      <c r="D2201" s="541"/>
      <c r="E2201" s="541"/>
      <c r="F2201" s="541"/>
      <c r="G2201" s="542"/>
      <c r="H2201" s="541"/>
      <c r="I2201" s="541"/>
      <c r="K2201" s="287">
        <v>1</v>
      </c>
      <c r="AG2201" s="430" t="str">
        <f>IF(AI2201=1,SUM(AI$13:AI2201),"")</f>
        <v/>
      </c>
      <c r="AH2201" s="431" t="str">
        <f t="shared" si="73"/>
        <v/>
      </c>
      <c r="AI2201" s="430" t="str">
        <f t="shared" si="74"/>
        <v/>
      </c>
    </row>
    <row r="2202" spans="3:35" ht="20" customHeight="1">
      <c r="C2202" s="83">
        <v>2190</v>
      </c>
      <c r="D2202" s="541"/>
      <c r="E2202" s="541"/>
      <c r="F2202" s="541"/>
      <c r="G2202" s="542"/>
      <c r="H2202" s="541"/>
      <c r="I2202" s="541"/>
      <c r="K2202" s="287">
        <v>1</v>
      </c>
      <c r="AG2202" s="430" t="str">
        <f>IF(AI2202=1,SUM(AI$13:AI2202),"")</f>
        <v/>
      </c>
      <c r="AH2202" s="431" t="str">
        <f t="shared" si="73"/>
        <v/>
      </c>
      <c r="AI2202" s="430" t="str">
        <f t="shared" si="74"/>
        <v/>
      </c>
    </row>
    <row r="2203" spans="3:35" ht="20" customHeight="1">
      <c r="C2203" s="83">
        <v>2191</v>
      </c>
      <c r="D2203" s="541"/>
      <c r="E2203" s="541"/>
      <c r="F2203" s="541"/>
      <c r="G2203" s="542"/>
      <c r="H2203" s="541"/>
      <c r="I2203" s="541"/>
      <c r="K2203" s="287">
        <v>1</v>
      </c>
      <c r="AG2203" s="430" t="str">
        <f>IF(AI2203=1,SUM(AI$13:AI2203),"")</f>
        <v/>
      </c>
      <c r="AH2203" s="431" t="str">
        <f t="shared" si="73"/>
        <v/>
      </c>
      <c r="AI2203" s="430" t="str">
        <f t="shared" si="74"/>
        <v/>
      </c>
    </row>
    <row r="2204" spans="3:35" ht="20" customHeight="1">
      <c r="C2204" s="83">
        <v>2192</v>
      </c>
      <c r="D2204" s="541"/>
      <c r="E2204" s="541"/>
      <c r="F2204" s="541"/>
      <c r="G2204" s="542"/>
      <c r="H2204" s="541"/>
      <c r="I2204" s="541"/>
      <c r="K2204" s="287">
        <v>1</v>
      </c>
      <c r="AG2204" s="430" t="str">
        <f>IF(AI2204=1,SUM(AI$13:AI2204),"")</f>
        <v/>
      </c>
      <c r="AH2204" s="431" t="str">
        <f t="shared" si="73"/>
        <v/>
      </c>
      <c r="AI2204" s="430" t="str">
        <f t="shared" si="74"/>
        <v/>
      </c>
    </row>
    <row r="2205" spans="3:35" ht="20" customHeight="1">
      <c r="C2205" s="83">
        <v>2193</v>
      </c>
      <c r="D2205" s="541"/>
      <c r="E2205" s="541"/>
      <c r="F2205" s="541"/>
      <c r="G2205" s="542"/>
      <c r="H2205" s="541"/>
      <c r="I2205" s="541"/>
      <c r="K2205" s="287">
        <v>1</v>
      </c>
      <c r="AG2205" s="430" t="str">
        <f>IF(AI2205=1,SUM(AI$13:AI2205),"")</f>
        <v/>
      </c>
      <c r="AH2205" s="431" t="str">
        <f t="shared" si="73"/>
        <v/>
      </c>
      <c r="AI2205" s="430" t="str">
        <f t="shared" si="74"/>
        <v/>
      </c>
    </row>
    <row r="2206" spans="3:35" ht="20" customHeight="1">
      <c r="C2206" s="83">
        <v>2194</v>
      </c>
      <c r="D2206" s="541"/>
      <c r="E2206" s="541"/>
      <c r="F2206" s="541"/>
      <c r="G2206" s="542"/>
      <c r="H2206" s="541"/>
      <c r="I2206" s="541"/>
      <c r="K2206" s="287">
        <v>1</v>
      </c>
      <c r="AG2206" s="430" t="str">
        <f>IF(AI2206=1,SUM(AI$13:AI2206),"")</f>
        <v/>
      </c>
      <c r="AH2206" s="431" t="str">
        <f t="shared" si="73"/>
        <v/>
      </c>
      <c r="AI2206" s="430" t="str">
        <f t="shared" si="74"/>
        <v/>
      </c>
    </row>
    <row r="2207" spans="3:35" ht="20" customHeight="1">
      <c r="C2207" s="83">
        <v>2195</v>
      </c>
      <c r="D2207" s="541"/>
      <c r="E2207" s="541"/>
      <c r="F2207" s="541"/>
      <c r="G2207" s="542"/>
      <c r="H2207" s="541"/>
      <c r="I2207" s="541"/>
      <c r="K2207" s="287">
        <v>1</v>
      </c>
      <c r="AG2207" s="430" t="str">
        <f>IF(AI2207=1,SUM(AI$13:AI2207),"")</f>
        <v/>
      </c>
      <c r="AH2207" s="431" t="str">
        <f t="shared" si="73"/>
        <v/>
      </c>
      <c r="AI2207" s="430" t="str">
        <f t="shared" si="74"/>
        <v/>
      </c>
    </row>
    <row r="2208" spans="3:35" ht="20" customHeight="1">
      <c r="C2208" s="83">
        <v>2196</v>
      </c>
      <c r="D2208" s="541"/>
      <c r="E2208" s="541"/>
      <c r="F2208" s="541"/>
      <c r="G2208" s="542"/>
      <c r="H2208" s="541"/>
      <c r="I2208" s="541"/>
      <c r="K2208" s="287">
        <v>1</v>
      </c>
      <c r="AG2208" s="430" t="str">
        <f>IF(AI2208=1,SUM(AI$13:AI2208),"")</f>
        <v/>
      </c>
      <c r="AH2208" s="431" t="str">
        <f t="shared" si="73"/>
        <v/>
      </c>
      <c r="AI2208" s="430" t="str">
        <f t="shared" si="74"/>
        <v/>
      </c>
    </row>
    <row r="2209" spans="3:35" ht="20" customHeight="1">
      <c r="C2209" s="83">
        <v>2197</v>
      </c>
      <c r="D2209" s="541"/>
      <c r="E2209" s="541"/>
      <c r="F2209" s="541"/>
      <c r="G2209" s="542"/>
      <c r="H2209" s="541"/>
      <c r="I2209" s="541"/>
      <c r="K2209" s="287">
        <v>1</v>
      </c>
      <c r="AG2209" s="430" t="str">
        <f>IF(AI2209=1,SUM(AI$13:AI2209),"")</f>
        <v/>
      </c>
      <c r="AH2209" s="431" t="str">
        <f t="shared" si="73"/>
        <v/>
      </c>
      <c r="AI2209" s="430" t="str">
        <f t="shared" si="74"/>
        <v/>
      </c>
    </row>
    <row r="2210" spans="3:35" ht="20" customHeight="1">
      <c r="C2210" s="83">
        <v>2198</v>
      </c>
      <c r="D2210" s="541"/>
      <c r="E2210" s="541"/>
      <c r="F2210" s="541"/>
      <c r="G2210" s="542"/>
      <c r="H2210" s="541"/>
      <c r="I2210" s="541"/>
      <c r="K2210" s="287">
        <v>1</v>
      </c>
      <c r="AG2210" s="430" t="str">
        <f>IF(AI2210=1,SUM(AI$13:AI2210),"")</f>
        <v/>
      </c>
      <c r="AH2210" s="431" t="str">
        <f t="shared" si="73"/>
        <v/>
      </c>
      <c r="AI2210" s="430" t="str">
        <f t="shared" si="74"/>
        <v/>
      </c>
    </row>
    <row r="2211" spans="3:35" ht="20" customHeight="1">
      <c r="C2211" s="83">
        <v>2199</v>
      </c>
      <c r="D2211" s="541"/>
      <c r="E2211" s="541"/>
      <c r="F2211" s="541"/>
      <c r="G2211" s="542"/>
      <c r="H2211" s="541"/>
      <c r="I2211" s="541"/>
      <c r="K2211" s="287">
        <v>1</v>
      </c>
      <c r="AG2211" s="430" t="str">
        <f>IF(AI2211=1,SUM(AI$13:AI2211),"")</f>
        <v/>
      </c>
      <c r="AH2211" s="431" t="str">
        <f t="shared" si="73"/>
        <v/>
      </c>
      <c r="AI2211" s="430" t="str">
        <f t="shared" si="74"/>
        <v/>
      </c>
    </row>
    <row r="2212" spans="3:35" ht="20" customHeight="1">
      <c r="C2212" s="83">
        <v>2200</v>
      </c>
      <c r="D2212" s="541"/>
      <c r="E2212" s="541"/>
      <c r="F2212" s="541"/>
      <c r="G2212" s="542"/>
      <c r="H2212" s="541"/>
      <c r="I2212" s="541"/>
      <c r="K2212" s="287">
        <v>1</v>
      </c>
      <c r="AG2212" s="430" t="str">
        <f>IF(AI2212=1,SUM(AI$13:AI2212),"")</f>
        <v/>
      </c>
      <c r="AH2212" s="431" t="str">
        <f t="shared" si="73"/>
        <v/>
      </c>
      <c r="AI2212" s="430" t="str">
        <f t="shared" si="74"/>
        <v/>
      </c>
    </row>
    <row r="2213" spans="3:35" ht="20" customHeight="1">
      <c r="C2213" s="83">
        <v>2201</v>
      </c>
      <c r="D2213" s="541"/>
      <c r="E2213" s="541"/>
      <c r="F2213" s="541"/>
      <c r="G2213" s="542"/>
      <c r="H2213" s="541"/>
      <c r="I2213" s="541"/>
      <c r="K2213" s="287">
        <v>1</v>
      </c>
      <c r="AG2213" s="430" t="str">
        <f>IF(AI2213=1,SUM(AI$13:AI2213),"")</f>
        <v/>
      </c>
      <c r="AH2213" s="431" t="str">
        <f t="shared" si="73"/>
        <v/>
      </c>
      <c r="AI2213" s="430" t="str">
        <f t="shared" si="74"/>
        <v/>
      </c>
    </row>
    <row r="2214" spans="3:35" ht="20" customHeight="1">
      <c r="C2214" s="83">
        <v>2202</v>
      </c>
      <c r="D2214" s="541"/>
      <c r="E2214" s="541"/>
      <c r="F2214" s="541"/>
      <c r="G2214" s="542"/>
      <c r="H2214" s="541"/>
      <c r="I2214" s="541"/>
      <c r="K2214" s="287">
        <v>1</v>
      </c>
      <c r="AG2214" s="430" t="str">
        <f>IF(AI2214=1,SUM(AI$13:AI2214),"")</f>
        <v/>
      </c>
      <c r="AH2214" s="431" t="str">
        <f t="shared" si="73"/>
        <v/>
      </c>
      <c r="AI2214" s="430" t="str">
        <f t="shared" si="74"/>
        <v/>
      </c>
    </row>
    <row r="2215" spans="3:35" ht="20" customHeight="1">
      <c r="C2215" s="83">
        <v>2203</v>
      </c>
      <c r="D2215" s="541"/>
      <c r="E2215" s="541"/>
      <c r="F2215" s="541"/>
      <c r="G2215" s="542"/>
      <c r="H2215" s="541"/>
      <c r="I2215" s="541"/>
      <c r="K2215" s="287">
        <v>1</v>
      </c>
      <c r="AG2215" s="430" t="str">
        <f>IF(AI2215=1,SUM(AI$13:AI2215),"")</f>
        <v/>
      </c>
      <c r="AH2215" s="431" t="str">
        <f t="shared" si="73"/>
        <v/>
      </c>
      <c r="AI2215" s="430" t="str">
        <f t="shared" si="74"/>
        <v/>
      </c>
    </row>
    <row r="2216" spans="3:35" ht="20" customHeight="1">
      <c r="C2216" s="83">
        <v>2204</v>
      </c>
      <c r="D2216" s="541"/>
      <c r="E2216" s="541"/>
      <c r="F2216" s="541"/>
      <c r="G2216" s="542"/>
      <c r="H2216" s="541"/>
      <c r="I2216" s="541"/>
      <c r="K2216" s="287">
        <v>1</v>
      </c>
      <c r="AG2216" s="430" t="str">
        <f>IF(AI2216=1,SUM(AI$13:AI2216),"")</f>
        <v/>
      </c>
      <c r="AH2216" s="431" t="str">
        <f t="shared" si="73"/>
        <v/>
      </c>
      <c r="AI2216" s="430" t="str">
        <f t="shared" si="74"/>
        <v/>
      </c>
    </row>
    <row r="2217" spans="3:35" ht="20" customHeight="1">
      <c r="C2217" s="83">
        <v>2205</v>
      </c>
      <c r="D2217" s="541"/>
      <c r="E2217" s="541"/>
      <c r="F2217" s="541"/>
      <c r="G2217" s="542"/>
      <c r="H2217" s="541"/>
      <c r="I2217" s="541"/>
      <c r="K2217" s="287">
        <v>1</v>
      </c>
      <c r="AG2217" s="430" t="str">
        <f>IF(AI2217=1,SUM(AI$13:AI2217),"")</f>
        <v/>
      </c>
      <c r="AH2217" s="431" t="str">
        <f t="shared" si="73"/>
        <v/>
      </c>
      <c r="AI2217" s="430" t="str">
        <f t="shared" si="74"/>
        <v/>
      </c>
    </row>
    <row r="2218" spans="3:35" ht="20" customHeight="1">
      <c r="C2218" s="83">
        <v>2206</v>
      </c>
      <c r="D2218" s="541"/>
      <c r="E2218" s="541"/>
      <c r="F2218" s="541"/>
      <c r="G2218" s="542"/>
      <c r="H2218" s="541"/>
      <c r="I2218" s="541"/>
      <c r="K2218" s="287">
        <v>1</v>
      </c>
      <c r="AG2218" s="430" t="str">
        <f>IF(AI2218=1,SUM(AI$13:AI2218),"")</f>
        <v/>
      </c>
      <c r="AH2218" s="431" t="str">
        <f t="shared" si="73"/>
        <v/>
      </c>
      <c r="AI2218" s="430" t="str">
        <f t="shared" si="74"/>
        <v/>
      </c>
    </row>
    <row r="2219" spans="3:35" ht="20" customHeight="1">
      <c r="C2219" s="83">
        <v>2207</v>
      </c>
      <c r="D2219" s="541"/>
      <c r="E2219" s="541"/>
      <c r="F2219" s="541"/>
      <c r="G2219" s="542"/>
      <c r="H2219" s="541"/>
      <c r="I2219" s="541"/>
      <c r="K2219" s="287">
        <v>1</v>
      </c>
      <c r="AG2219" s="430" t="str">
        <f>IF(AI2219=1,SUM(AI$13:AI2219),"")</f>
        <v/>
      </c>
      <c r="AH2219" s="431" t="str">
        <f t="shared" si="73"/>
        <v/>
      </c>
      <c r="AI2219" s="430" t="str">
        <f t="shared" si="74"/>
        <v/>
      </c>
    </row>
    <row r="2220" spans="3:35" ht="20" customHeight="1">
      <c r="C2220" s="83">
        <v>2208</v>
      </c>
      <c r="D2220" s="541"/>
      <c r="E2220" s="541"/>
      <c r="F2220" s="541"/>
      <c r="G2220" s="542"/>
      <c r="H2220" s="541"/>
      <c r="I2220" s="541"/>
      <c r="K2220" s="287">
        <v>1</v>
      </c>
      <c r="AG2220" s="430" t="str">
        <f>IF(AI2220=1,SUM(AI$13:AI2220),"")</f>
        <v/>
      </c>
      <c r="AH2220" s="431" t="str">
        <f t="shared" si="73"/>
        <v/>
      </c>
      <c r="AI2220" s="430" t="str">
        <f t="shared" si="74"/>
        <v/>
      </c>
    </row>
    <row r="2221" spans="3:35" ht="20" customHeight="1">
      <c r="C2221" s="83">
        <v>2209</v>
      </c>
      <c r="D2221" s="541"/>
      <c r="E2221" s="541"/>
      <c r="F2221" s="541"/>
      <c r="G2221" s="542"/>
      <c r="H2221" s="541"/>
      <c r="I2221" s="541"/>
      <c r="K2221" s="287">
        <v>1</v>
      </c>
      <c r="AG2221" s="430" t="str">
        <f>IF(AI2221=1,SUM(AI$13:AI2221),"")</f>
        <v/>
      </c>
      <c r="AH2221" s="431" t="str">
        <f t="shared" si="73"/>
        <v/>
      </c>
      <c r="AI2221" s="430" t="str">
        <f t="shared" si="74"/>
        <v/>
      </c>
    </row>
    <row r="2222" spans="3:35" ht="20" customHeight="1">
      <c r="C2222" s="83">
        <v>2210</v>
      </c>
      <c r="D2222" s="541"/>
      <c r="E2222" s="541"/>
      <c r="F2222" s="541"/>
      <c r="G2222" s="542"/>
      <c r="H2222" s="541"/>
      <c r="I2222" s="541"/>
      <c r="K2222" s="287">
        <v>1</v>
      </c>
      <c r="AG2222" s="430" t="str">
        <f>IF(AI2222=1,SUM(AI$13:AI2222),"")</f>
        <v/>
      </c>
      <c r="AH2222" s="431" t="str">
        <f t="shared" si="73"/>
        <v/>
      </c>
      <c r="AI2222" s="430" t="str">
        <f t="shared" si="74"/>
        <v/>
      </c>
    </row>
    <row r="2223" spans="3:35" ht="20" customHeight="1">
      <c r="C2223" s="83">
        <v>2211</v>
      </c>
      <c r="D2223" s="541"/>
      <c r="E2223" s="541"/>
      <c r="F2223" s="541"/>
      <c r="G2223" s="542"/>
      <c r="H2223" s="541"/>
      <c r="I2223" s="541"/>
      <c r="K2223" s="287">
        <v>1</v>
      </c>
      <c r="AG2223" s="430" t="str">
        <f>IF(AI2223=1,SUM(AI$13:AI2223),"")</f>
        <v/>
      </c>
      <c r="AH2223" s="431" t="str">
        <f t="shared" si="73"/>
        <v/>
      </c>
      <c r="AI2223" s="430" t="str">
        <f t="shared" si="74"/>
        <v/>
      </c>
    </row>
    <row r="2224" spans="3:35" ht="20" customHeight="1">
      <c r="C2224" s="83">
        <v>2212</v>
      </c>
      <c r="D2224" s="541"/>
      <c r="E2224" s="541"/>
      <c r="F2224" s="541"/>
      <c r="G2224" s="542"/>
      <c r="H2224" s="541"/>
      <c r="I2224" s="541"/>
      <c r="K2224" s="287">
        <v>1</v>
      </c>
      <c r="AG2224" s="430" t="str">
        <f>IF(AI2224=1,SUM(AI$13:AI2224),"")</f>
        <v/>
      </c>
      <c r="AH2224" s="431" t="str">
        <f t="shared" si="73"/>
        <v/>
      </c>
      <c r="AI2224" s="430" t="str">
        <f t="shared" si="74"/>
        <v/>
      </c>
    </row>
    <row r="2225" spans="3:35" ht="20" customHeight="1">
      <c r="C2225" s="83">
        <v>2213</v>
      </c>
      <c r="D2225" s="541"/>
      <c r="E2225" s="541"/>
      <c r="F2225" s="541"/>
      <c r="G2225" s="542"/>
      <c r="H2225" s="541"/>
      <c r="I2225" s="541"/>
      <c r="K2225" s="287">
        <v>1</v>
      </c>
      <c r="AG2225" s="430" t="str">
        <f>IF(AI2225=1,SUM(AI$13:AI2225),"")</f>
        <v/>
      </c>
      <c r="AH2225" s="431" t="str">
        <f t="shared" si="73"/>
        <v/>
      </c>
      <c r="AI2225" s="430" t="str">
        <f t="shared" si="74"/>
        <v/>
      </c>
    </row>
    <row r="2226" spans="3:35" ht="20" customHeight="1">
      <c r="C2226" s="83">
        <v>2214</v>
      </c>
      <c r="D2226" s="541"/>
      <c r="E2226" s="541"/>
      <c r="F2226" s="541"/>
      <c r="G2226" s="542"/>
      <c r="H2226" s="541"/>
      <c r="I2226" s="541"/>
      <c r="K2226" s="287">
        <v>1</v>
      </c>
      <c r="AG2226" s="430" t="str">
        <f>IF(AI2226=1,SUM(AI$13:AI2226),"")</f>
        <v/>
      </c>
      <c r="AH2226" s="431" t="str">
        <f t="shared" si="73"/>
        <v/>
      </c>
      <c r="AI2226" s="430" t="str">
        <f t="shared" si="74"/>
        <v/>
      </c>
    </row>
    <row r="2227" spans="3:35" ht="20" customHeight="1">
      <c r="C2227" s="83">
        <v>2215</v>
      </c>
      <c r="D2227" s="541"/>
      <c r="E2227" s="541"/>
      <c r="F2227" s="541"/>
      <c r="G2227" s="542"/>
      <c r="H2227" s="541"/>
      <c r="I2227" s="541"/>
      <c r="K2227" s="287">
        <v>1</v>
      </c>
      <c r="AG2227" s="430" t="str">
        <f>IF(AI2227=1,SUM(AI$13:AI2227),"")</f>
        <v/>
      </c>
      <c r="AH2227" s="431" t="str">
        <f t="shared" si="73"/>
        <v/>
      </c>
      <c r="AI2227" s="430" t="str">
        <f t="shared" si="74"/>
        <v/>
      </c>
    </row>
    <row r="2228" spans="3:35" ht="20" customHeight="1">
      <c r="C2228" s="83">
        <v>2216</v>
      </c>
      <c r="D2228" s="541"/>
      <c r="E2228" s="541"/>
      <c r="F2228" s="541"/>
      <c r="G2228" s="542"/>
      <c r="H2228" s="541"/>
      <c r="I2228" s="541"/>
      <c r="K2228" s="287">
        <v>1</v>
      </c>
      <c r="AG2228" s="430" t="str">
        <f>IF(AI2228=1,SUM(AI$13:AI2228),"")</f>
        <v/>
      </c>
      <c r="AH2228" s="431" t="str">
        <f t="shared" si="73"/>
        <v/>
      </c>
      <c r="AI2228" s="430" t="str">
        <f t="shared" si="74"/>
        <v/>
      </c>
    </row>
    <row r="2229" spans="3:35" ht="20" customHeight="1">
      <c r="C2229" s="83">
        <v>2217</v>
      </c>
      <c r="D2229" s="541"/>
      <c r="E2229" s="541"/>
      <c r="F2229" s="541"/>
      <c r="G2229" s="542"/>
      <c r="H2229" s="541"/>
      <c r="I2229" s="541"/>
      <c r="K2229" s="287">
        <v>1</v>
      </c>
      <c r="AG2229" s="430" t="str">
        <f>IF(AI2229=1,SUM(AI$13:AI2229),"")</f>
        <v/>
      </c>
      <c r="AH2229" s="431" t="str">
        <f t="shared" si="73"/>
        <v/>
      </c>
      <c r="AI2229" s="430" t="str">
        <f t="shared" si="74"/>
        <v/>
      </c>
    </row>
    <row r="2230" spans="3:35" ht="20" customHeight="1">
      <c r="C2230" s="83">
        <v>2218</v>
      </c>
      <c r="D2230" s="541"/>
      <c r="E2230" s="541"/>
      <c r="F2230" s="541"/>
      <c r="G2230" s="542"/>
      <c r="H2230" s="541"/>
      <c r="I2230" s="541"/>
      <c r="K2230" s="287">
        <v>1</v>
      </c>
      <c r="AG2230" s="430" t="str">
        <f>IF(AI2230=1,SUM(AI$13:AI2230),"")</f>
        <v/>
      </c>
      <c r="AH2230" s="431" t="str">
        <f t="shared" si="73"/>
        <v/>
      </c>
      <c r="AI2230" s="430" t="str">
        <f t="shared" si="74"/>
        <v/>
      </c>
    </row>
    <row r="2231" spans="3:35" ht="20" customHeight="1">
      <c r="C2231" s="83">
        <v>2219</v>
      </c>
      <c r="D2231" s="541"/>
      <c r="E2231" s="541"/>
      <c r="F2231" s="541"/>
      <c r="G2231" s="542"/>
      <c r="H2231" s="541"/>
      <c r="I2231" s="541"/>
      <c r="K2231" s="287">
        <v>1</v>
      </c>
      <c r="AG2231" s="430" t="str">
        <f>IF(AI2231=1,SUM(AI$13:AI2231),"")</f>
        <v/>
      </c>
      <c r="AH2231" s="431" t="str">
        <f t="shared" si="73"/>
        <v/>
      </c>
      <c r="AI2231" s="430" t="str">
        <f t="shared" si="74"/>
        <v/>
      </c>
    </row>
    <row r="2232" spans="3:35" ht="20" customHeight="1">
      <c r="C2232" s="83">
        <v>2220</v>
      </c>
      <c r="D2232" s="541"/>
      <c r="E2232" s="541"/>
      <c r="F2232" s="541"/>
      <c r="G2232" s="542"/>
      <c r="H2232" s="541"/>
      <c r="I2232" s="541"/>
      <c r="K2232" s="287">
        <v>1</v>
      </c>
      <c r="AG2232" s="430" t="str">
        <f>IF(AI2232=1,SUM(AI$13:AI2232),"")</f>
        <v/>
      </c>
      <c r="AH2232" s="431" t="str">
        <f t="shared" si="73"/>
        <v/>
      </c>
      <c r="AI2232" s="430" t="str">
        <f t="shared" si="74"/>
        <v/>
      </c>
    </row>
    <row r="2233" spans="3:35" ht="20" customHeight="1">
      <c r="C2233" s="83">
        <v>2221</v>
      </c>
      <c r="D2233" s="541"/>
      <c r="E2233" s="541"/>
      <c r="F2233" s="541"/>
      <c r="G2233" s="542"/>
      <c r="H2233" s="541"/>
      <c r="I2233" s="541"/>
      <c r="K2233" s="287">
        <v>1</v>
      </c>
      <c r="AG2233" s="430" t="str">
        <f>IF(AI2233=1,SUM(AI$13:AI2233),"")</f>
        <v/>
      </c>
      <c r="AH2233" s="431" t="str">
        <f t="shared" si="73"/>
        <v/>
      </c>
      <c r="AI2233" s="430" t="str">
        <f t="shared" si="74"/>
        <v/>
      </c>
    </row>
    <row r="2234" spans="3:35" ht="20" customHeight="1">
      <c r="C2234" s="83">
        <v>2222</v>
      </c>
      <c r="D2234" s="541"/>
      <c r="E2234" s="541"/>
      <c r="F2234" s="541"/>
      <c r="G2234" s="542"/>
      <c r="H2234" s="541"/>
      <c r="I2234" s="541"/>
      <c r="K2234" s="287">
        <v>1</v>
      </c>
      <c r="AG2234" s="430" t="str">
        <f>IF(AI2234=1,SUM(AI$13:AI2234),"")</f>
        <v/>
      </c>
      <c r="AH2234" s="431" t="str">
        <f t="shared" si="73"/>
        <v/>
      </c>
      <c r="AI2234" s="430" t="str">
        <f t="shared" si="74"/>
        <v/>
      </c>
    </row>
    <row r="2235" spans="3:35" ht="20" customHeight="1">
      <c r="C2235" s="83">
        <v>2223</v>
      </c>
      <c r="D2235" s="541"/>
      <c r="E2235" s="541"/>
      <c r="F2235" s="541"/>
      <c r="G2235" s="542"/>
      <c r="H2235" s="541"/>
      <c r="I2235" s="541"/>
      <c r="K2235" s="287">
        <v>1</v>
      </c>
      <c r="AG2235" s="430" t="str">
        <f>IF(AI2235=1,SUM(AI$13:AI2235),"")</f>
        <v/>
      </c>
      <c r="AH2235" s="431" t="str">
        <f t="shared" si="73"/>
        <v/>
      </c>
      <c r="AI2235" s="430" t="str">
        <f t="shared" si="74"/>
        <v/>
      </c>
    </row>
    <row r="2236" spans="3:35" ht="20" customHeight="1">
      <c r="C2236" s="83">
        <v>2224</v>
      </c>
      <c r="D2236" s="541"/>
      <c r="E2236" s="541"/>
      <c r="F2236" s="541"/>
      <c r="G2236" s="542"/>
      <c r="H2236" s="541"/>
      <c r="I2236" s="541"/>
      <c r="K2236" s="287">
        <v>1</v>
      </c>
      <c r="AG2236" s="430" t="str">
        <f>IF(AI2236=1,SUM(AI$13:AI2236),"")</f>
        <v/>
      </c>
      <c r="AH2236" s="431" t="str">
        <f t="shared" si="73"/>
        <v/>
      </c>
      <c r="AI2236" s="430" t="str">
        <f t="shared" si="74"/>
        <v/>
      </c>
    </row>
    <row r="2237" spans="3:35" ht="20" customHeight="1">
      <c r="C2237" s="83">
        <v>2225</v>
      </c>
      <c r="D2237" s="541"/>
      <c r="E2237" s="541"/>
      <c r="F2237" s="541"/>
      <c r="G2237" s="542"/>
      <c r="H2237" s="541"/>
      <c r="I2237" s="541"/>
      <c r="K2237" s="287">
        <v>1</v>
      </c>
      <c r="AG2237" s="430" t="str">
        <f>IF(AI2237=1,SUM(AI$13:AI2237),"")</f>
        <v/>
      </c>
      <c r="AH2237" s="431" t="str">
        <f t="shared" si="73"/>
        <v/>
      </c>
      <c r="AI2237" s="430" t="str">
        <f t="shared" si="74"/>
        <v/>
      </c>
    </row>
    <row r="2238" spans="3:35" ht="20" customHeight="1">
      <c r="C2238" s="83">
        <v>2226</v>
      </c>
      <c r="D2238" s="541"/>
      <c r="E2238" s="541"/>
      <c r="F2238" s="541"/>
      <c r="G2238" s="542"/>
      <c r="H2238" s="541"/>
      <c r="I2238" s="541"/>
      <c r="K2238" s="287">
        <v>1</v>
      </c>
      <c r="AG2238" s="430" t="str">
        <f>IF(AI2238=1,SUM(AI$13:AI2238),"")</f>
        <v/>
      </c>
      <c r="AH2238" s="431" t="str">
        <f t="shared" si="73"/>
        <v/>
      </c>
      <c r="AI2238" s="430" t="str">
        <f t="shared" si="74"/>
        <v/>
      </c>
    </row>
    <row r="2239" spans="3:35" ht="20" customHeight="1">
      <c r="C2239" s="83">
        <v>2227</v>
      </c>
      <c r="D2239" s="541"/>
      <c r="E2239" s="541"/>
      <c r="F2239" s="541"/>
      <c r="G2239" s="542"/>
      <c r="H2239" s="541"/>
      <c r="I2239" s="541"/>
      <c r="K2239" s="287">
        <v>1</v>
      </c>
      <c r="AG2239" s="430" t="str">
        <f>IF(AI2239=1,SUM(AI$13:AI2239),"")</f>
        <v/>
      </c>
      <c r="AH2239" s="431" t="str">
        <f t="shared" si="73"/>
        <v/>
      </c>
      <c r="AI2239" s="430" t="str">
        <f t="shared" si="74"/>
        <v/>
      </c>
    </row>
    <row r="2240" spans="3:35" ht="20" customHeight="1">
      <c r="C2240" s="83">
        <v>2228</v>
      </c>
      <c r="D2240" s="541"/>
      <c r="E2240" s="541"/>
      <c r="F2240" s="541"/>
      <c r="G2240" s="542"/>
      <c r="H2240" s="541"/>
      <c r="I2240" s="541"/>
      <c r="K2240" s="287">
        <v>1</v>
      </c>
      <c r="AG2240" s="430" t="str">
        <f>IF(AI2240=1,SUM(AI$13:AI2240),"")</f>
        <v/>
      </c>
      <c r="AH2240" s="431" t="str">
        <f t="shared" si="73"/>
        <v/>
      </c>
      <c r="AI2240" s="430" t="str">
        <f t="shared" si="74"/>
        <v/>
      </c>
    </row>
    <row r="2241" spans="3:35" ht="20" customHeight="1">
      <c r="C2241" s="83">
        <v>2229</v>
      </c>
      <c r="D2241" s="541"/>
      <c r="E2241" s="541"/>
      <c r="F2241" s="541"/>
      <c r="G2241" s="542"/>
      <c r="H2241" s="541"/>
      <c r="I2241" s="541"/>
      <c r="K2241" s="287">
        <v>1</v>
      </c>
      <c r="AG2241" s="430" t="str">
        <f>IF(AI2241=1,SUM(AI$13:AI2241),"")</f>
        <v/>
      </c>
      <c r="AH2241" s="431" t="str">
        <f t="shared" si="73"/>
        <v/>
      </c>
      <c r="AI2241" s="430" t="str">
        <f t="shared" si="74"/>
        <v/>
      </c>
    </row>
    <row r="2242" spans="3:35" ht="20" customHeight="1">
      <c r="C2242" s="83">
        <v>2230</v>
      </c>
      <c r="D2242" s="541"/>
      <c r="E2242" s="541"/>
      <c r="F2242" s="541"/>
      <c r="G2242" s="542"/>
      <c r="H2242" s="541"/>
      <c r="I2242" s="541"/>
      <c r="K2242" s="287">
        <v>1</v>
      </c>
      <c r="AG2242" s="430" t="str">
        <f>IF(AI2242=1,SUM(AI$13:AI2242),"")</f>
        <v/>
      </c>
      <c r="AH2242" s="431" t="str">
        <f t="shared" si="73"/>
        <v/>
      </c>
      <c r="AI2242" s="430" t="str">
        <f t="shared" si="74"/>
        <v/>
      </c>
    </row>
    <row r="2243" spans="3:35" ht="20" customHeight="1">
      <c r="C2243" s="83">
        <v>2231</v>
      </c>
      <c r="D2243" s="541"/>
      <c r="E2243" s="541"/>
      <c r="F2243" s="541"/>
      <c r="G2243" s="542"/>
      <c r="H2243" s="541"/>
      <c r="I2243" s="541"/>
      <c r="K2243" s="287">
        <v>1</v>
      </c>
      <c r="AG2243" s="430" t="str">
        <f>IF(AI2243=1,SUM(AI$13:AI2243),"")</f>
        <v/>
      </c>
      <c r="AH2243" s="431" t="str">
        <f t="shared" si="73"/>
        <v/>
      </c>
      <c r="AI2243" s="430" t="str">
        <f t="shared" si="74"/>
        <v/>
      </c>
    </row>
    <row r="2244" spans="3:35" ht="20" customHeight="1">
      <c r="C2244" s="83">
        <v>2232</v>
      </c>
      <c r="D2244" s="541"/>
      <c r="E2244" s="541"/>
      <c r="F2244" s="541"/>
      <c r="G2244" s="542"/>
      <c r="H2244" s="541"/>
      <c r="I2244" s="541"/>
      <c r="K2244" s="287">
        <v>1</v>
      </c>
      <c r="AG2244" s="430" t="str">
        <f>IF(AI2244=1,SUM(AI$13:AI2244),"")</f>
        <v/>
      </c>
      <c r="AH2244" s="431" t="str">
        <f t="shared" si="73"/>
        <v/>
      </c>
      <c r="AI2244" s="430" t="str">
        <f t="shared" si="74"/>
        <v/>
      </c>
    </row>
    <row r="2245" spans="3:35" ht="20" customHeight="1">
      <c r="C2245" s="83">
        <v>2233</v>
      </c>
      <c r="D2245" s="541"/>
      <c r="E2245" s="541"/>
      <c r="F2245" s="541"/>
      <c r="G2245" s="542"/>
      <c r="H2245" s="541"/>
      <c r="I2245" s="541"/>
      <c r="K2245" s="287">
        <v>1</v>
      </c>
      <c r="AG2245" s="430" t="str">
        <f>IF(AI2245=1,SUM(AI$13:AI2245),"")</f>
        <v/>
      </c>
      <c r="AH2245" s="431" t="str">
        <f t="shared" si="73"/>
        <v/>
      </c>
      <c r="AI2245" s="430" t="str">
        <f t="shared" si="74"/>
        <v/>
      </c>
    </row>
    <row r="2246" spans="3:35" ht="20" customHeight="1">
      <c r="C2246" s="83">
        <v>2234</v>
      </c>
      <c r="D2246" s="541"/>
      <c r="E2246" s="541"/>
      <c r="F2246" s="541"/>
      <c r="G2246" s="542"/>
      <c r="H2246" s="541"/>
      <c r="I2246" s="541"/>
      <c r="K2246" s="287">
        <v>1</v>
      </c>
      <c r="AG2246" s="430" t="str">
        <f>IF(AI2246=1,SUM(AI$13:AI2246),"")</f>
        <v/>
      </c>
      <c r="AH2246" s="431" t="str">
        <f t="shared" si="73"/>
        <v/>
      </c>
      <c r="AI2246" s="430" t="str">
        <f t="shared" si="74"/>
        <v/>
      </c>
    </row>
    <row r="2247" spans="3:35" ht="20" customHeight="1">
      <c r="C2247" s="83">
        <v>2235</v>
      </c>
      <c r="D2247" s="541"/>
      <c r="E2247" s="541"/>
      <c r="F2247" s="541"/>
      <c r="G2247" s="542"/>
      <c r="H2247" s="541"/>
      <c r="I2247" s="541"/>
      <c r="K2247" s="287">
        <v>1</v>
      </c>
      <c r="AG2247" s="430" t="str">
        <f>IF(AI2247=1,SUM(AI$13:AI2247),"")</f>
        <v/>
      </c>
      <c r="AH2247" s="431" t="str">
        <f t="shared" si="73"/>
        <v/>
      </c>
      <c r="AI2247" s="430" t="str">
        <f t="shared" si="74"/>
        <v/>
      </c>
    </row>
    <row r="2248" spans="3:35" ht="20" customHeight="1">
      <c r="C2248" s="83">
        <v>2236</v>
      </c>
      <c r="D2248" s="541"/>
      <c r="E2248" s="541"/>
      <c r="F2248" s="541"/>
      <c r="G2248" s="542"/>
      <c r="H2248" s="541"/>
      <c r="I2248" s="541"/>
      <c r="K2248" s="287">
        <v>1</v>
      </c>
      <c r="AG2248" s="430" t="str">
        <f>IF(AI2248=1,SUM(AI$13:AI2248),"")</f>
        <v/>
      </c>
      <c r="AH2248" s="431" t="str">
        <f t="shared" si="73"/>
        <v/>
      </c>
      <c r="AI2248" s="430" t="str">
        <f t="shared" si="74"/>
        <v/>
      </c>
    </row>
    <row r="2249" spans="3:35" ht="20" customHeight="1">
      <c r="C2249" s="83">
        <v>2237</v>
      </c>
      <c r="D2249" s="541"/>
      <c r="E2249" s="541"/>
      <c r="F2249" s="541"/>
      <c r="G2249" s="542"/>
      <c r="H2249" s="541"/>
      <c r="I2249" s="541"/>
      <c r="K2249" s="287">
        <v>1</v>
      </c>
      <c r="AG2249" s="430" t="str">
        <f>IF(AI2249=1,SUM(AI$13:AI2249),"")</f>
        <v/>
      </c>
      <c r="AH2249" s="431" t="str">
        <f t="shared" si="73"/>
        <v/>
      </c>
      <c r="AI2249" s="430" t="str">
        <f t="shared" si="74"/>
        <v/>
      </c>
    </row>
    <row r="2250" spans="3:35" ht="20" customHeight="1">
      <c r="C2250" s="83">
        <v>2238</v>
      </c>
      <c r="D2250" s="541"/>
      <c r="E2250" s="541"/>
      <c r="F2250" s="541"/>
      <c r="G2250" s="542"/>
      <c r="H2250" s="541"/>
      <c r="I2250" s="541"/>
      <c r="K2250" s="287">
        <v>1</v>
      </c>
      <c r="AG2250" s="430" t="str">
        <f>IF(AI2250=1,SUM(AI$13:AI2250),"")</f>
        <v/>
      </c>
      <c r="AH2250" s="431" t="str">
        <f t="shared" si="73"/>
        <v/>
      </c>
      <c r="AI2250" s="430" t="str">
        <f t="shared" si="74"/>
        <v/>
      </c>
    </row>
    <row r="2251" spans="3:35" ht="20" customHeight="1">
      <c r="C2251" s="83">
        <v>2239</v>
      </c>
      <c r="D2251" s="541"/>
      <c r="E2251" s="541"/>
      <c r="F2251" s="541"/>
      <c r="G2251" s="542"/>
      <c r="H2251" s="541"/>
      <c r="I2251" s="541"/>
      <c r="K2251" s="287">
        <v>1</v>
      </c>
      <c r="AG2251" s="430" t="str">
        <f>IF(AI2251=1,SUM(AI$13:AI2251),"")</f>
        <v/>
      </c>
      <c r="AH2251" s="431" t="str">
        <f t="shared" si="73"/>
        <v/>
      </c>
      <c r="AI2251" s="430" t="str">
        <f t="shared" si="74"/>
        <v/>
      </c>
    </row>
    <row r="2252" spans="3:35" ht="20" customHeight="1">
      <c r="C2252" s="83">
        <v>2240</v>
      </c>
      <c r="D2252" s="541"/>
      <c r="E2252" s="541"/>
      <c r="F2252" s="541"/>
      <c r="G2252" s="542"/>
      <c r="H2252" s="541"/>
      <c r="I2252" s="541"/>
      <c r="K2252" s="287">
        <v>1</v>
      </c>
      <c r="AG2252" s="430" t="str">
        <f>IF(AI2252=1,SUM(AI$13:AI2252),"")</f>
        <v/>
      </c>
      <c r="AH2252" s="431" t="str">
        <f t="shared" si="73"/>
        <v/>
      </c>
      <c r="AI2252" s="430" t="str">
        <f t="shared" si="74"/>
        <v/>
      </c>
    </row>
    <row r="2253" spans="3:35" ht="20" customHeight="1">
      <c r="C2253" s="83">
        <v>2241</v>
      </c>
      <c r="D2253" s="541"/>
      <c r="E2253" s="541"/>
      <c r="F2253" s="541"/>
      <c r="G2253" s="542"/>
      <c r="H2253" s="541"/>
      <c r="I2253" s="541"/>
      <c r="K2253" s="287">
        <v>1</v>
      </c>
      <c r="AG2253" s="430" t="str">
        <f>IF(AI2253=1,SUM(AI$13:AI2253),"")</f>
        <v/>
      </c>
      <c r="AH2253" s="431" t="str">
        <f t="shared" si="73"/>
        <v/>
      </c>
      <c r="AI2253" s="430" t="str">
        <f t="shared" si="74"/>
        <v/>
      </c>
    </row>
    <row r="2254" spans="3:35" ht="20" customHeight="1">
      <c r="C2254" s="83">
        <v>2242</v>
      </c>
      <c r="D2254" s="541"/>
      <c r="E2254" s="541"/>
      <c r="F2254" s="541"/>
      <c r="G2254" s="542"/>
      <c r="H2254" s="541"/>
      <c r="I2254" s="541"/>
      <c r="K2254" s="287">
        <v>1</v>
      </c>
      <c r="AG2254" s="430" t="str">
        <f>IF(AI2254=1,SUM(AI$13:AI2254),"")</f>
        <v/>
      </c>
      <c r="AH2254" s="431" t="str">
        <f t="shared" ref="AH2254:AH2317" si="75">IF(I2254="","",I2254&amp;"; ")</f>
        <v/>
      </c>
      <c r="AI2254" s="430" t="str">
        <f t="shared" ref="AI2254:AI2317" si="76">IF(AH2254="","",1)</f>
        <v/>
      </c>
    </row>
    <row r="2255" spans="3:35" ht="20" customHeight="1">
      <c r="C2255" s="83">
        <v>2243</v>
      </c>
      <c r="D2255" s="541"/>
      <c r="E2255" s="541"/>
      <c r="F2255" s="541"/>
      <c r="G2255" s="542"/>
      <c r="H2255" s="541"/>
      <c r="I2255" s="541"/>
      <c r="K2255" s="287">
        <v>1</v>
      </c>
      <c r="AG2255" s="430" t="str">
        <f>IF(AI2255=1,SUM(AI$13:AI2255),"")</f>
        <v/>
      </c>
      <c r="AH2255" s="431" t="str">
        <f t="shared" si="75"/>
        <v/>
      </c>
      <c r="AI2255" s="430" t="str">
        <f t="shared" si="76"/>
        <v/>
      </c>
    </row>
    <row r="2256" spans="3:35" ht="20" customHeight="1">
      <c r="C2256" s="83">
        <v>2244</v>
      </c>
      <c r="D2256" s="541"/>
      <c r="E2256" s="541"/>
      <c r="F2256" s="541"/>
      <c r="G2256" s="542"/>
      <c r="H2256" s="541"/>
      <c r="I2256" s="541"/>
      <c r="K2256" s="287">
        <v>1</v>
      </c>
      <c r="AG2256" s="430" t="str">
        <f>IF(AI2256=1,SUM(AI$13:AI2256),"")</f>
        <v/>
      </c>
      <c r="AH2256" s="431" t="str">
        <f t="shared" si="75"/>
        <v/>
      </c>
      <c r="AI2256" s="430" t="str">
        <f t="shared" si="76"/>
        <v/>
      </c>
    </row>
    <row r="2257" spans="3:35" ht="20" customHeight="1">
      <c r="C2257" s="83">
        <v>2245</v>
      </c>
      <c r="D2257" s="541"/>
      <c r="E2257" s="541"/>
      <c r="F2257" s="541"/>
      <c r="G2257" s="542"/>
      <c r="H2257" s="541"/>
      <c r="I2257" s="541"/>
      <c r="K2257" s="287">
        <v>1</v>
      </c>
      <c r="AG2257" s="430" t="str">
        <f>IF(AI2257=1,SUM(AI$13:AI2257),"")</f>
        <v/>
      </c>
      <c r="AH2257" s="431" t="str">
        <f t="shared" si="75"/>
        <v/>
      </c>
      <c r="AI2257" s="430" t="str">
        <f t="shared" si="76"/>
        <v/>
      </c>
    </row>
    <row r="2258" spans="3:35" ht="20" customHeight="1">
      <c r="C2258" s="83">
        <v>2246</v>
      </c>
      <c r="D2258" s="541"/>
      <c r="E2258" s="541"/>
      <c r="F2258" s="541"/>
      <c r="G2258" s="542"/>
      <c r="H2258" s="541"/>
      <c r="I2258" s="541"/>
      <c r="K2258" s="287">
        <v>1</v>
      </c>
      <c r="AG2258" s="430" t="str">
        <f>IF(AI2258=1,SUM(AI$13:AI2258),"")</f>
        <v/>
      </c>
      <c r="AH2258" s="431" t="str">
        <f t="shared" si="75"/>
        <v/>
      </c>
      <c r="AI2258" s="430" t="str">
        <f t="shared" si="76"/>
        <v/>
      </c>
    </row>
    <row r="2259" spans="3:35" ht="20" customHeight="1">
      <c r="C2259" s="83">
        <v>2247</v>
      </c>
      <c r="D2259" s="541"/>
      <c r="E2259" s="541"/>
      <c r="F2259" s="541"/>
      <c r="G2259" s="542"/>
      <c r="H2259" s="541"/>
      <c r="I2259" s="541"/>
      <c r="K2259" s="287">
        <v>1</v>
      </c>
      <c r="AG2259" s="430" t="str">
        <f>IF(AI2259=1,SUM(AI$13:AI2259),"")</f>
        <v/>
      </c>
      <c r="AH2259" s="431" t="str">
        <f t="shared" si="75"/>
        <v/>
      </c>
      <c r="AI2259" s="430" t="str">
        <f t="shared" si="76"/>
        <v/>
      </c>
    </row>
    <row r="2260" spans="3:35" ht="20" customHeight="1">
      <c r="C2260" s="83">
        <v>2248</v>
      </c>
      <c r="D2260" s="541"/>
      <c r="E2260" s="541"/>
      <c r="F2260" s="541"/>
      <c r="G2260" s="542"/>
      <c r="H2260" s="541"/>
      <c r="I2260" s="541"/>
      <c r="K2260" s="287">
        <v>1</v>
      </c>
      <c r="AG2260" s="430" t="str">
        <f>IF(AI2260=1,SUM(AI$13:AI2260),"")</f>
        <v/>
      </c>
      <c r="AH2260" s="431" t="str">
        <f t="shared" si="75"/>
        <v/>
      </c>
      <c r="AI2260" s="430" t="str">
        <f t="shared" si="76"/>
        <v/>
      </c>
    </row>
    <row r="2261" spans="3:35" ht="20" customHeight="1">
      <c r="C2261" s="83">
        <v>2249</v>
      </c>
      <c r="D2261" s="541"/>
      <c r="E2261" s="541"/>
      <c r="F2261" s="541"/>
      <c r="G2261" s="542"/>
      <c r="H2261" s="541"/>
      <c r="I2261" s="541"/>
      <c r="K2261" s="287">
        <v>1</v>
      </c>
      <c r="AG2261" s="430" t="str">
        <f>IF(AI2261=1,SUM(AI$13:AI2261),"")</f>
        <v/>
      </c>
      <c r="AH2261" s="431" t="str">
        <f t="shared" si="75"/>
        <v/>
      </c>
      <c r="AI2261" s="430" t="str">
        <f t="shared" si="76"/>
        <v/>
      </c>
    </row>
    <row r="2262" spans="3:35" ht="20" customHeight="1">
      <c r="C2262" s="83">
        <v>2250</v>
      </c>
      <c r="D2262" s="541"/>
      <c r="E2262" s="541"/>
      <c r="F2262" s="541"/>
      <c r="G2262" s="542"/>
      <c r="H2262" s="541"/>
      <c r="I2262" s="541"/>
      <c r="K2262" s="287">
        <v>1</v>
      </c>
      <c r="AG2262" s="430" t="str">
        <f>IF(AI2262=1,SUM(AI$13:AI2262),"")</f>
        <v/>
      </c>
      <c r="AH2262" s="431" t="str">
        <f t="shared" si="75"/>
        <v/>
      </c>
      <c r="AI2262" s="430" t="str">
        <f t="shared" si="76"/>
        <v/>
      </c>
    </row>
    <row r="2263" spans="3:35" ht="20" customHeight="1">
      <c r="C2263" s="83">
        <v>2251</v>
      </c>
      <c r="D2263" s="541"/>
      <c r="E2263" s="541"/>
      <c r="F2263" s="541"/>
      <c r="G2263" s="542"/>
      <c r="H2263" s="541"/>
      <c r="I2263" s="541"/>
      <c r="K2263" s="287">
        <v>1</v>
      </c>
      <c r="AG2263" s="430" t="str">
        <f>IF(AI2263=1,SUM(AI$13:AI2263),"")</f>
        <v/>
      </c>
      <c r="AH2263" s="431" t="str">
        <f t="shared" si="75"/>
        <v/>
      </c>
      <c r="AI2263" s="430" t="str">
        <f t="shared" si="76"/>
        <v/>
      </c>
    </row>
    <row r="2264" spans="3:35" ht="20" customHeight="1">
      <c r="C2264" s="83">
        <v>2252</v>
      </c>
      <c r="D2264" s="541"/>
      <c r="E2264" s="541"/>
      <c r="F2264" s="541"/>
      <c r="G2264" s="542"/>
      <c r="H2264" s="541"/>
      <c r="I2264" s="541"/>
      <c r="K2264" s="287">
        <v>1</v>
      </c>
      <c r="AG2264" s="430" t="str">
        <f>IF(AI2264=1,SUM(AI$13:AI2264),"")</f>
        <v/>
      </c>
      <c r="AH2264" s="431" t="str">
        <f t="shared" si="75"/>
        <v/>
      </c>
      <c r="AI2264" s="430" t="str">
        <f t="shared" si="76"/>
        <v/>
      </c>
    </row>
    <row r="2265" spans="3:35" ht="20" customHeight="1">
      <c r="C2265" s="83">
        <v>2253</v>
      </c>
      <c r="D2265" s="541"/>
      <c r="E2265" s="541"/>
      <c r="F2265" s="541"/>
      <c r="G2265" s="542"/>
      <c r="H2265" s="541"/>
      <c r="I2265" s="541"/>
      <c r="K2265" s="287">
        <v>1</v>
      </c>
      <c r="AG2265" s="430" t="str">
        <f>IF(AI2265=1,SUM(AI$13:AI2265),"")</f>
        <v/>
      </c>
      <c r="AH2265" s="431" t="str">
        <f t="shared" si="75"/>
        <v/>
      </c>
      <c r="AI2265" s="430" t="str">
        <f t="shared" si="76"/>
        <v/>
      </c>
    </row>
    <row r="2266" spans="3:35" ht="20" customHeight="1">
      <c r="C2266" s="83">
        <v>2254</v>
      </c>
      <c r="D2266" s="541"/>
      <c r="E2266" s="541"/>
      <c r="F2266" s="541"/>
      <c r="G2266" s="542"/>
      <c r="H2266" s="541"/>
      <c r="I2266" s="541"/>
      <c r="K2266" s="287">
        <v>1</v>
      </c>
      <c r="AG2266" s="430" t="str">
        <f>IF(AI2266=1,SUM(AI$13:AI2266),"")</f>
        <v/>
      </c>
      <c r="AH2266" s="431" t="str">
        <f t="shared" si="75"/>
        <v/>
      </c>
      <c r="AI2266" s="430" t="str">
        <f t="shared" si="76"/>
        <v/>
      </c>
    </row>
    <row r="2267" spans="3:35" ht="20" customHeight="1">
      <c r="C2267" s="83">
        <v>2255</v>
      </c>
      <c r="D2267" s="541"/>
      <c r="E2267" s="541"/>
      <c r="F2267" s="541"/>
      <c r="G2267" s="542"/>
      <c r="H2267" s="541"/>
      <c r="I2267" s="541"/>
      <c r="K2267" s="287">
        <v>1</v>
      </c>
      <c r="AG2267" s="430" t="str">
        <f>IF(AI2267=1,SUM(AI$13:AI2267),"")</f>
        <v/>
      </c>
      <c r="AH2267" s="431" t="str">
        <f t="shared" si="75"/>
        <v/>
      </c>
      <c r="AI2267" s="430" t="str">
        <f t="shared" si="76"/>
        <v/>
      </c>
    </row>
    <row r="2268" spans="3:35" ht="20" customHeight="1">
      <c r="C2268" s="83">
        <v>2256</v>
      </c>
      <c r="D2268" s="541"/>
      <c r="E2268" s="541"/>
      <c r="F2268" s="541"/>
      <c r="G2268" s="542"/>
      <c r="H2268" s="541"/>
      <c r="I2268" s="541"/>
      <c r="K2268" s="287">
        <v>1</v>
      </c>
      <c r="AG2268" s="430" t="str">
        <f>IF(AI2268=1,SUM(AI$13:AI2268),"")</f>
        <v/>
      </c>
      <c r="AH2268" s="431" t="str">
        <f t="shared" si="75"/>
        <v/>
      </c>
      <c r="AI2268" s="430" t="str">
        <f t="shared" si="76"/>
        <v/>
      </c>
    </row>
    <row r="2269" spans="3:35" ht="20" customHeight="1">
      <c r="C2269" s="83">
        <v>2257</v>
      </c>
      <c r="D2269" s="541"/>
      <c r="E2269" s="541"/>
      <c r="F2269" s="541"/>
      <c r="G2269" s="542"/>
      <c r="H2269" s="541"/>
      <c r="I2269" s="541"/>
      <c r="K2269" s="287">
        <v>1</v>
      </c>
      <c r="AG2269" s="430" t="str">
        <f>IF(AI2269=1,SUM(AI$13:AI2269),"")</f>
        <v/>
      </c>
      <c r="AH2269" s="431" t="str">
        <f t="shared" si="75"/>
        <v/>
      </c>
      <c r="AI2269" s="430" t="str">
        <f t="shared" si="76"/>
        <v/>
      </c>
    </row>
    <row r="2270" spans="3:35" ht="20" customHeight="1">
      <c r="C2270" s="83">
        <v>2258</v>
      </c>
      <c r="D2270" s="541"/>
      <c r="E2270" s="541"/>
      <c r="F2270" s="541"/>
      <c r="G2270" s="542"/>
      <c r="H2270" s="541"/>
      <c r="I2270" s="541"/>
      <c r="K2270" s="287">
        <v>1</v>
      </c>
      <c r="AG2270" s="430" t="str">
        <f>IF(AI2270=1,SUM(AI$13:AI2270),"")</f>
        <v/>
      </c>
      <c r="AH2270" s="431" t="str">
        <f t="shared" si="75"/>
        <v/>
      </c>
      <c r="AI2270" s="430" t="str">
        <f t="shared" si="76"/>
        <v/>
      </c>
    </row>
    <row r="2271" spans="3:35" ht="20" customHeight="1">
      <c r="C2271" s="83">
        <v>2259</v>
      </c>
      <c r="D2271" s="541"/>
      <c r="E2271" s="541"/>
      <c r="F2271" s="541"/>
      <c r="G2271" s="542"/>
      <c r="H2271" s="541"/>
      <c r="I2271" s="541"/>
      <c r="K2271" s="287">
        <v>1</v>
      </c>
      <c r="AG2271" s="430" t="str">
        <f>IF(AI2271=1,SUM(AI$13:AI2271),"")</f>
        <v/>
      </c>
      <c r="AH2271" s="431" t="str">
        <f t="shared" si="75"/>
        <v/>
      </c>
      <c r="AI2271" s="430" t="str">
        <f t="shared" si="76"/>
        <v/>
      </c>
    </row>
    <row r="2272" spans="3:35" ht="20" customHeight="1">
      <c r="C2272" s="83">
        <v>2260</v>
      </c>
      <c r="D2272" s="541"/>
      <c r="E2272" s="541"/>
      <c r="F2272" s="541"/>
      <c r="G2272" s="542"/>
      <c r="H2272" s="541"/>
      <c r="I2272" s="541"/>
      <c r="K2272" s="287">
        <v>1</v>
      </c>
      <c r="AG2272" s="430" t="str">
        <f>IF(AI2272=1,SUM(AI$13:AI2272),"")</f>
        <v/>
      </c>
      <c r="AH2272" s="431" t="str">
        <f t="shared" si="75"/>
        <v/>
      </c>
      <c r="AI2272" s="430" t="str">
        <f t="shared" si="76"/>
        <v/>
      </c>
    </row>
    <row r="2273" spans="3:35" ht="20" customHeight="1">
      <c r="C2273" s="83">
        <v>2261</v>
      </c>
      <c r="D2273" s="541"/>
      <c r="E2273" s="541"/>
      <c r="F2273" s="541"/>
      <c r="G2273" s="542"/>
      <c r="H2273" s="541"/>
      <c r="I2273" s="541"/>
      <c r="K2273" s="287">
        <v>1</v>
      </c>
      <c r="AG2273" s="430" t="str">
        <f>IF(AI2273=1,SUM(AI$13:AI2273),"")</f>
        <v/>
      </c>
      <c r="AH2273" s="431" t="str">
        <f t="shared" si="75"/>
        <v/>
      </c>
      <c r="AI2273" s="430" t="str">
        <f t="shared" si="76"/>
        <v/>
      </c>
    </row>
    <row r="2274" spans="3:35" ht="20" customHeight="1">
      <c r="C2274" s="83">
        <v>2262</v>
      </c>
      <c r="D2274" s="541"/>
      <c r="E2274" s="541"/>
      <c r="F2274" s="541"/>
      <c r="G2274" s="542"/>
      <c r="H2274" s="541"/>
      <c r="I2274" s="541"/>
      <c r="K2274" s="287">
        <v>1</v>
      </c>
      <c r="AG2274" s="430" t="str">
        <f>IF(AI2274=1,SUM(AI$13:AI2274),"")</f>
        <v/>
      </c>
      <c r="AH2274" s="431" t="str">
        <f t="shared" si="75"/>
        <v/>
      </c>
      <c r="AI2274" s="430" t="str">
        <f t="shared" si="76"/>
        <v/>
      </c>
    </row>
    <row r="2275" spans="3:35" ht="20" customHeight="1">
      <c r="C2275" s="83">
        <v>2263</v>
      </c>
      <c r="D2275" s="541"/>
      <c r="E2275" s="541"/>
      <c r="F2275" s="541"/>
      <c r="G2275" s="542"/>
      <c r="H2275" s="541"/>
      <c r="I2275" s="541"/>
      <c r="K2275" s="287">
        <v>1</v>
      </c>
      <c r="AG2275" s="430" t="str">
        <f>IF(AI2275=1,SUM(AI$13:AI2275),"")</f>
        <v/>
      </c>
      <c r="AH2275" s="431" t="str">
        <f t="shared" si="75"/>
        <v/>
      </c>
      <c r="AI2275" s="430" t="str">
        <f t="shared" si="76"/>
        <v/>
      </c>
    </row>
    <row r="2276" spans="3:35" ht="20" customHeight="1">
      <c r="C2276" s="83">
        <v>2264</v>
      </c>
      <c r="D2276" s="541"/>
      <c r="E2276" s="541"/>
      <c r="F2276" s="541"/>
      <c r="G2276" s="542"/>
      <c r="H2276" s="541"/>
      <c r="I2276" s="541"/>
      <c r="K2276" s="287">
        <v>1</v>
      </c>
      <c r="AG2276" s="430" t="str">
        <f>IF(AI2276=1,SUM(AI$13:AI2276),"")</f>
        <v/>
      </c>
      <c r="AH2276" s="431" t="str">
        <f t="shared" si="75"/>
        <v/>
      </c>
      <c r="AI2276" s="430" t="str">
        <f t="shared" si="76"/>
        <v/>
      </c>
    </row>
    <row r="2277" spans="3:35" ht="20" customHeight="1">
      <c r="C2277" s="83">
        <v>2265</v>
      </c>
      <c r="D2277" s="541"/>
      <c r="E2277" s="541"/>
      <c r="F2277" s="541"/>
      <c r="G2277" s="542"/>
      <c r="H2277" s="541"/>
      <c r="I2277" s="541"/>
      <c r="K2277" s="287">
        <v>1</v>
      </c>
      <c r="AG2277" s="430" t="str">
        <f>IF(AI2277=1,SUM(AI$13:AI2277),"")</f>
        <v/>
      </c>
      <c r="AH2277" s="431" t="str">
        <f t="shared" si="75"/>
        <v/>
      </c>
      <c r="AI2277" s="430" t="str">
        <f t="shared" si="76"/>
        <v/>
      </c>
    </row>
    <row r="2278" spans="3:35" ht="20" customHeight="1">
      <c r="C2278" s="83">
        <v>2266</v>
      </c>
      <c r="D2278" s="541"/>
      <c r="E2278" s="541"/>
      <c r="F2278" s="541"/>
      <c r="G2278" s="542"/>
      <c r="H2278" s="541"/>
      <c r="I2278" s="541"/>
      <c r="K2278" s="287">
        <v>1</v>
      </c>
      <c r="AG2278" s="430" t="str">
        <f>IF(AI2278=1,SUM(AI$13:AI2278),"")</f>
        <v/>
      </c>
      <c r="AH2278" s="431" t="str">
        <f t="shared" si="75"/>
        <v/>
      </c>
      <c r="AI2278" s="430" t="str">
        <f t="shared" si="76"/>
        <v/>
      </c>
    </row>
    <row r="2279" spans="3:35" ht="20" customHeight="1">
      <c r="C2279" s="83">
        <v>2267</v>
      </c>
      <c r="D2279" s="541"/>
      <c r="E2279" s="541"/>
      <c r="F2279" s="541"/>
      <c r="G2279" s="542"/>
      <c r="H2279" s="541"/>
      <c r="I2279" s="541"/>
      <c r="K2279" s="287">
        <v>1</v>
      </c>
      <c r="AG2279" s="430" t="str">
        <f>IF(AI2279=1,SUM(AI$13:AI2279),"")</f>
        <v/>
      </c>
      <c r="AH2279" s="431" t="str">
        <f t="shared" si="75"/>
        <v/>
      </c>
      <c r="AI2279" s="430" t="str">
        <f t="shared" si="76"/>
        <v/>
      </c>
    </row>
    <row r="2280" spans="3:35" ht="20" customHeight="1">
      <c r="C2280" s="83">
        <v>2268</v>
      </c>
      <c r="D2280" s="541"/>
      <c r="E2280" s="541"/>
      <c r="F2280" s="541"/>
      <c r="G2280" s="542"/>
      <c r="H2280" s="541"/>
      <c r="I2280" s="541"/>
      <c r="K2280" s="287">
        <v>1</v>
      </c>
      <c r="AG2280" s="430" t="str">
        <f>IF(AI2280=1,SUM(AI$13:AI2280),"")</f>
        <v/>
      </c>
      <c r="AH2280" s="431" t="str">
        <f t="shared" si="75"/>
        <v/>
      </c>
      <c r="AI2280" s="430" t="str">
        <f t="shared" si="76"/>
        <v/>
      </c>
    </row>
    <row r="2281" spans="3:35" ht="20" customHeight="1">
      <c r="C2281" s="83">
        <v>2269</v>
      </c>
      <c r="D2281" s="541"/>
      <c r="E2281" s="541"/>
      <c r="F2281" s="541"/>
      <c r="G2281" s="542"/>
      <c r="H2281" s="541"/>
      <c r="I2281" s="541"/>
      <c r="K2281" s="287">
        <v>1</v>
      </c>
      <c r="AG2281" s="430" t="str">
        <f>IF(AI2281=1,SUM(AI$13:AI2281),"")</f>
        <v/>
      </c>
      <c r="AH2281" s="431" t="str">
        <f t="shared" si="75"/>
        <v/>
      </c>
      <c r="AI2281" s="430" t="str">
        <f t="shared" si="76"/>
        <v/>
      </c>
    </row>
    <row r="2282" spans="3:35" ht="20" customHeight="1">
      <c r="C2282" s="83">
        <v>2270</v>
      </c>
      <c r="D2282" s="541"/>
      <c r="E2282" s="541"/>
      <c r="F2282" s="541"/>
      <c r="G2282" s="542"/>
      <c r="H2282" s="541"/>
      <c r="I2282" s="541"/>
      <c r="K2282" s="287">
        <v>1</v>
      </c>
      <c r="AG2282" s="430" t="str">
        <f>IF(AI2282=1,SUM(AI$13:AI2282),"")</f>
        <v/>
      </c>
      <c r="AH2282" s="431" t="str">
        <f t="shared" si="75"/>
        <v/>
      </c>
      <c r="AI2282" s="430" t="str">
        <f t="shared" si="76"/>
        <v/>
      </c>
    </row>
    <row r="2283" spans="3:35" ht="20" customHeight="1">
      <c r="C2283" s="83">
        <v>2271</v>
      </c>
      <c r="D2283" s="541"/>
      <c r="E2283" s="541"/>
      <c r="F2283" s="541"/>
      <c r="G2283" s="542"/>
      <c r="H2283" s="541"/>
      <c r="I2283" s="541"/>
      <c r="K2283" s="287">
        <v>1</v>
      </c>
      <c r="AG2283" s="430" t="str">
        <f>IF(AI2283=1,SUM(AI$13:AI2283),"")</f>
        <v/>
      </c>
      <c r="AH2283" s="431" t="str">
        <f t="shared" si="75"/>
        <v/>
      </c>
      <c r="AI2283" s="430" t="str">
        <f t="shared" si="76"/>
        <v/>
      </c>
    </row>
    <row r="2284" spans="3:35" ht="20" customHeight="1">
      <c r="C2284" s="83">
        <v>2272</v>
      </c>
      <c r="D2284" s="541"/>
      <c r="E2284" s="541"/>
      <c r="F2284" s="541"/>
      <c r="G2284" s="542"/>
      <c r="H2284" s="541"/>
      <c r="I2284" s="541"/>
      <c r="K2284" s="287">
        <v>1</v>
      </c>
      <c r="AG2284" s="430" t="str">
        <f>IF(AI2284=1,SUM(AI$13:AI2284),"")</f>
        <v/>
      </c>
      <c r="AH2284" s="431" t="str">
        <f t="shared" si="75"/>
        <v/>
      </c>
      <c r="AI2284" s="430" t="str">
        <f t="shared" si="76"/>
        <v/>
      </c>
    </row>
    <row r="2285" spans="3:35" ht="20" customHeight="1">
      <c r="C2285" s="83">
        <v>2273</v>
      </c>
      <c r="D2285" s="541"/>
      <c r="E2285" s="541"/>
      <c r="F2285" s="541"/>
      <c r="G2285" s="542"/>
      <c r="H2285" s="541"/>
      <c r="I2285" s="541"/>
      <c r="K2285" s="287">
        <v>1</v>
      </c>
      <c r="AG2285" s="430" t="str">
        <f>IF(AI2285=1,SUM(AI$13:AI2285),"")</f>
        <v/>
      </c>
      <c r="AH2285" s="431" t="str">
        <f t="shared" si="75"/>
        <v/>
      </c>
      <c r="AI2285" s="430" t="str">
        <f t="shared" si="76"/>
        <v/>
      </c>
    </row>
    <row r="2286" spans="3:35" ht="20" customHeight="1">
      <c r="C2286" s="83">
        <v>2274</v>
      </c>
      <c r="D2286" s="541"/>
      <c r="E2286" s="541"/>
      <c r="F2286" s="541"/>
      <c r="G2286" s="542"/>
      <c r="H2286" s="541"/>
      <c r="I2286" s="541"/>
      <c r="K2286" s="287">
        <v>1</v>
      </c>
      <c r="AG2286" s="430" t="str">
        <f>IF(AI2286=1,SUM(AI$13:AI2286),"")</f>
        <v/>
      </c>
      <c r="AH2286" s="431" t="str">
        <f t="shared" si="75"/>
        <v/>
      </c>
      <c r="AI2286" s="430" t="str">
        <f t="shared" si="76"/>
        <v/>
      </c>
    </row>
    <row r="2287" spans="3:35" ht="20" customHeight="1">
      <c r="C2287" s="83">
        <v>2275</v>
      </c>
      <c r="D2287" s="541"/>
      <c r="E2287" s="541"/>
      <c r="F2287" s="541"/>
      <c r="G2287" s="542"/>
      <c r="H2287" s="541"/>
      <c r="I2287" s="541"/>
      <c r="K2287" s="287">
        <v>1</v>
      </c>
      <c r="AG2287" s="430" t="str">
        <f>IF(AI2287=1,SUM(AI$13:AI2287),"")</f>
        <v/>
      </c>
      <c r="AH2287" s="431" t="str">
        <f t="shared" si="75"/>
        <v/>
      </c>
      <c r="AI2287" s="430" t="str">
        <f t="shared" si="76"/>
        <v/>
      </c>
    </row>
    <row r="2288" spans="3:35" ht="20" customHeight="1">
      <c r="C2288" s="83">
        <v>2276</v>
      </c>
      <c r="D2288" s="541"/>
      <c r="E2288" s="541"/>
      <c r="F2288" s="541"/>
      <c r="G2288" s="542"/>
      <c r="H2288" s="541"/>
      <c r="I2288" s="541"/>
      <c r="K2288" s="287">
        <v>1</v>
      </c>
      <c r="AG2288" s="430" t="str">
        <f>IF(AI2288=1,SUM(AI$13:AI2288),"")</f>
        <v/>
      </c>
      <c r="AH2288" s="431" t="str">
        <f t="shared" si="75"/>
        <v/>
      </c>
      <c r="AI2288" s="430" t="str">
        <f t="shared" si="76"/>
        <v/>
      </c>
    </row>
    <row r="2289" spans="3:35" ht="20" customHeight="1">
      <c r="C2289" s="83">
        <v>2277</v>
      </c>
      <c r="D2289" s="541"/>
      <c r="E2289" s="541"/>
      <c r="F2289" s="541"/>
      <c r="G2289" s="542"/>
      <c r="H2289" s="541"/>
      <c r="I2289" s="541"/>
      <c r="K2289" s="287">
        <v>1</v>
      </c>
      <c r="AG2289" s="430" t="str">
        <f>IF(AI2289=1,SUM(AI$13:AI2289),"")</f>
        <v/>
      </c>
      <c r="AH2289" s="431" t="str">
        <f t="shared" si="75"/>
        <v/>
      </c>
      <c r="AI2289" s="430" t="str">
        <f t="shared" si="76"/>
        <v/>
      </c>
    </row>
    <row r="2290" spans="3:35" ht="20" customHeight="1">
      <c r="C2290" s="83">
        <v>2278</v>
      </c>
      <c r="D2290" s="541"/>
      <c r="E2290" s="541"/>
      <c r="F2290" s="541"/>
      <c r="G2290" s="542"/>
      <c r="H2290" s="541"/>
      <c r="I2290" s="541"/>
      <c r="K2290" s="287">
        <v>1</v>
      </c>
      <c r="AG2290" s="430" t="str">
        <f>IF(AI2290=1,SUM(AI$13:AI2290),"")</f>
        <v/>
      </c>
      <c r="AH2290" s="431" t="str">
        <f t="shared" si="75"/>
        <v/>
      </c>
      <c r="AI2290" s="430" t="str">
        <f t="shared" si="76"/>
        <v/>
      </c>
    </row>
    <row r="2291" spans="3:35" ht="20" customHeight="1">
      <c r="C2291" s="83">
        <v>2279</v>
      </c>
      <c r="D2291" s="541"/>
      <c r="E2291" s="541"/>
      <c r="F2291" s="541"/>
      <c r="G2291" s="542"/>
      <c r="H2291" s="541"/>
      <c r="I2291" s="541"/>
      <c r="K2291" s="287">
        <v>1</v>
      </c>
      <c r="AG2291" s="430" t="str">
        <f>IF(AI2291=1,SUM(AI$13:AI2291),"")</f>
        <v/>
      </c>
      <c r="AH2291" s="431" t="str">
        <f t="shared" si="75"/>
        <v/>
      </c>
      <c r="AI2291" s="430" t="str">
        <f t="shared" si="76"/>
        <v/>
      </c>
    </row>
    <row r="2292" spans="3:35" ht="20" customHeight="1">
      <c r="C2292" s="83">
        <v>2280</v>
      </c>
      <c r="D2292" s="541"/>
      <c r="E2292" s="541"/>
      <c r="F2292" s="541"/>
      <c r="G2292" s="542"/>
      <c r="H2292" s="541"/>
      <c r="I2292" s="541"/>
      <c r="K2292" s="287">
        <v>1</v>
      </c>
      <c r="AG2292" s="430" t="str">
        <f>IF(AI2292=1,SUM(AI$13:AI2292),"")</f>
        <v/>
      </c>
      <c r="AH2292" s="431" t="str">
        <f t="shared" si="75"/>
        <v/>
      </c>
      <c r="AI2292" s="430" t="str">
        <f t="shared" si="76"/>
        <v/>
      </c>
    </row>
    <row r="2293" spans="3:35" ht="20" customHeight="1">
      <c r="C2293" s="83">
        <v>2281</v>
      </c>
      <c r="D2293" s="541"/>
      <c r="E2293" s="541"/>
      <c r="F2293" s="541"/>
      <c r="G2293" s="542"/>
      <c r="H2293" s="541"/>
      <c r="I2293" s="541"/>
      <c r="K2293" s="287">
        <v>1</v>
      </c>
      <c r="AG2293" s="430" t="str">
        <f>IF(AI2293=1,SUM(AI$13:AI2293),"")</f>
        <v/>
      </c>
      <c r="AH2293" s="431" t="str">
        <f t="shared" si="75"/>
        <v/>
      </c>
      <c r="AI2293" s="430" t="str">
        <f t="shared" si="76"/>
        <v/>
      </c>
    </row>
    <row r="2294" spans="3:35" ht="20" customHeight="1">
      <c r="C2294" s="83">
        <v>2282</v>
      </c>
      <c r="D2294" s="541"/>
      <c r="E2294" s="541"/>
      <c r="F2294" s="541"/>
      <c r="G2294" s="542"/>
      <c r="H2294" s="541"/>
      <c r="I2294" s="541"/>
      <c r="K2294" s="287">
        <v>1</v>
      </c>
      <c r="AG2294" s="430" t="str">
        <f>IF(AI2294=1,SUM(AI$13:AI2294),"")</f>
        <v/>
      </c>
      <c r="AH2294" s="431" t="str">
        <f t="shared" si="75"/>
        <v/>
      </c>
      <c r="AI2294" s="430" t="str">
        <f t="shared" si="76"/>
        <v/>
      </c>
    </row>
    <row r="2295" spans="3:35" ht="20" customHeight="1">
      <c r="C2295" s="83">
        <v>2283</v>
      </c>
      <c r="D2295" s="541"/>
      <c r="E2295" s="541"/>
      <c r="F2295" s="541"/>
      <c r="G2295" s="542"/>
      <c r="H2295" s="541"/>
      <c r="I2295" s="541"/>
      <c r="K2295" s="287">
        <v>1</v>
      </c>
      <c r="AG2295" s="430" t="str">
        <f>IF(AI2295=1,SUM(AI$13:AI2295),"")</f>
        <v/>
      </c>
      <c r="AH2295" s="431" t="str">
        <f t="shared" si="75"/>
        <v/>
      </c>
      <c r="AI2295" s="430" t="str">
        <f t="shared" si="76"/>
        <v/>
      </c>
    </row>
    <row r="2296" spans="3:35" ht="20" customHeight="1">
      <c r="C2296" s="83">
        <v>2284</v>
      </c>
      <c r="D2296" s="541"/>
      <c r="E2296" s="541"/>
      <c r="F2296" s="541"/>
      <c r="G2296" s="542"/>
      <c r="H2296" s="541"/>
      <c r="I2296" s="541"/>
      <c r="K2296" s="287">
        <v>1</v>
      </c>
      <c r="AG2296" s="430" t="str">
        <f>IF(AI2296=1,SUM(AI$13:AI2296),"")</f>
        <v/>
      </c>
      <c r="AH2296" s="431" t="str">
        <f t="shared" si="75"/>
        <v/>
      </c>
      <c r="AI2296" s="430" t="str">
        <f t="shared" si="76"/>
        <v/>
      </c>
    </row>
    <row r="2297" spans="3:35" ht="20" customHeight="1">
      <c r="C2297" s="83">
        <v>2285</v>
      </c>
      <c r="D2297" s="541"/>
      <c r="E2297" s="541"/>
      <c r="F2297" s="541"/>
      <c r="G2297" s="542"/>
      <c r="H2297" s="541"/>
      <c r="I2297" s="541"/>
      <c r="K2297" s="287">
        <v>1</v>
      </c>
      <c r="AG2297" s="430" t="str">
        <f>IF(AI2297=1,SUM(AI$13:AI2297),"")</f>
        <v/>
      </c>
      <c r="AH2297" s="431" t="str">
        <f t="shared" si="75"/>
        <v/>
      </c>
      <c r="AI2297" s="430" t="str">
        <f t="shared" si="76"/>
        <v/>
      </c>
    </row>
    <row r="2298" spans="3:35" ht="20" customHeight="1">
      <c r="C2298" s="83">
        <v>2286</v>
      </c>
      <c r="D2298" s="541"/>
      <c r="E2298" s="541"/>
      <c r="F2298" s="541"/>
      <c r="G2298" s="542"/>
      <c r="H2298" s="541"/>
      <c r="I2298" s="541"/>
      <c r="K2298" s="287">
        <v>1</v>
      </c>
      <c r="AG2298" s="430" t="str">
        <f>IF(AI2298=1,SUM(AI$13:AI2298),"")</f>
        <v/>
      </c>
      <c r="AH2298" s="431" t="str">
        <f t="shared" si="75"/>
        <v/>
      </c>
      <c r="AI2298" s="430" t="str">
        <f t="shared" si="76"/>
        <v/>
      </c>
    </row>
    <row r="2299" spans="3:35" ht="20" customHeight="1">
      <c r="C2299" s="83">
        <v>2287</v>
      </c>
      <c r="D2299" s="541"/>
      <c r="E2299" s="541"/>
      <c r="F2299" s="541"/>
      <c r="G2299" s="542"/>
      <c r="H2299" s="541"/>
      <c r="I2299" s="541"/>
      <c r="K2299" s="287">
        <v>1</v>
      </c>
      <c r="AG2299" s="430" t="str">
        <f>IF(AI2299=1,SUM(AI$13:AI2299),"")</f>
        <v/>
      </c>
      <c r="AH2299" s="431" t="str">
        <f t="shared" si="75"/>
        <v/>
      </c>
      <c r="AI2299" s="430" t="str">
        <f t="shared" si="76"/>
        <v/>
      </c>
    </row>
    <row r="2300" spans="3:35" ht="20" customHeight="1">
      <c r="C2300" s="83">
        <v>2288</v>
      </c>
      <c r="D2300" s="541"/>
      <c r="E2300" s="541"/>
      <c r="F2300" s="541"/>
      <c r="G2300" s="542"/>
      <c r="H2300" s="541"/>
      <c r="I2300" s="541"/>
      <c r="K2300" s="287">
        <v>1</v>
      </c>
      <c r="AG2300" s="430" t="str">
        <f>IF(AI2300=1,SUM(AI$13:AI2300),"")</f>
        <v/>
      </c>
      <c r="AH2300" s="431" t="str">
        <f t="shared" si="75"/>
        <v/>
      </c>
      <c r="AI2300" s="430" t="str">
        <f t="shared" si="76"/>
        <v/>
      </c>
    </row>
    <row r="2301" spans="3:35" ht="20" customHeight="1">
      <c r="C2301" s="83">
        <v>2289</v>
      </c>
      <c r="D2301" s="541"/>
      <c r="E2301" s="541"/>
      <c r="F2301" s="541"/>
      <c r="G2301" s="542"/>
      <c r="H2301" s="541"/>
      <c r="I2301" s="541"/>
      <c r="K2301" s="287">
        <v>1</v>
      </c>
      <c r="AG2301" s="430" t="str">
        <f>IF(AI2301=1,SUM(AI$13:AI2301),"")</f>
        <v/>
      </c>
      <c r="AH2301" s="431" t="str">
        <f t="shared" si="75"/>
        <v/>
      </c>
      <c r="AI2301" s="430" t="str">
        <f t="shared" si="76"/>
        <v/>
      </c>
    </row>
    <row r="2302" spans="3:35" ht="20" customHeight="1">
      <c r="C2302" s="83">
        <v>2290</v>
      </c>
      <c r="D2302" s="541"/>
      <c r="E2302" s="541"/>
      <c r="F2302" s="541"/>
      <c r="G2302" s="542"/>
      <c r="H2302" s="541"/>
      <c r="I2302" s="541"/>
      <c r="K2302" s="287">
        <v>1</v>
      </c>
      <c r="AG2302" s="430" t="str">
        <f>IF(AI2302=1,SUM(AI$13:AI2302),"")</f>
        <v/>
      </c>
      <c r="AH2302" s="431" t="str">
        <f t="shared" si="75"/>
        <v/>
      </c>
      <c r="AI2302" s="430" t="str">
        <f t="shared" si="76"/>
        <v/>
      </c>
    </row>
    <row r="2303" spans="3:35" ht="20" customHeight="1">
      <c r="C2303" s="83">
        <v>2291</v>
      </c>
      <c r="D2303" s="541"/>
      <c r="E2303" s="541"/>
      <c r="F2303" s="541"/>
      <c r="G2303" s="542"/>
      <c r="H2303" s="541"/>
      <c r="I2303" s="541"/>
      <c r="K2303" s="287">
        <v>1</v>
      </c>
      <c r="AG2303" s="430" t="str">
        <f>IF(AI2303=1,SUM(AI$13:AI2303),"")</f>
        <v/>
      </c>
      <c r="AH2303" s="431" t="str">
        <f t="shared" si="75"/>
        <v/>
      </c>
      <c r="AI2303" s="430" t="str">
        <f t="shared" si="76"/>
        <v/>
      </c>
    </row>
    <row r="2304" spans="3:35" ht="20" customHeight="1">
      <c r="C2304" s="83">
        <v>2292</v>
      </c>
      <c r="D2304" s="541"/>
      <c r="E2304" s="541"/>
      <c r="F2304" s="541"/>
      <c r="G2304" s="542"/>
      <c r="H2304" s="541"/>
      <c r="I2304" s="541"/>
      <c r="K2304" s="287">
        <v>1</v>
      </c>
      <c r="AG2304" s="430" t="str">
        <f>IF(AI2304=1,SUM(AI$13:AI2304),"")</f>
        <v/>
      </c>
      <c r="AH2304" s="431" t="str">
        <f t="shared" si="75"/>
        <v/>
      </c>
      <c r="AI2304" s="430" t="str">
        <f t="shared" si="76"/>
        <v/>
      </c>
    </row>
    <row r="2305" spans="3:35" ht="20" customHeight="1">
      <c r="C2305" s="83">
        <v>2293</v>
      </c>
      <c r="D2305" s="541"/>
      <c r="E2305" s="541"/>
      <c r="F2305" s="541"/>
      <c r="G2305" s="542"/>
      <c r="H2305" s="541"/>
      <c r="I2305" s="541"/>
      <c r="K2305" s="287">
        <v>1</v>
      </c>
      <c r="AG2305" s="430" t="str">
        <f>IF(AI2305=1,SUM(AI$13:AI2305),"")</f>
        <v/>
      </c>
      <c r="AH2305" s="431" t="str">
        <f t="shared" si="75"/>
        <v/>
      </c>
      <c r="AI2305" s="430" t="str">
        <f t="shared" si="76"/>
        <v/>
      </c>
    </row>
    <row r="2306" spans="3:35" ht="20" customHeight="1">
      <c r="C2306" s="83">
        <v>2294</v>
      </c>
      <c r="D2306" s="541"/>
      <c r="E2306" s="541"/>
      <c r="F2306" s="541"/>
      <c r="G2306" s="542"/>
      <c r="H2306" s="541"/>
      <c r="I2306" s="541"/>
      <c r="K2306" s="287">
        <v>1</v>
      </c>
      <c r="AG2306" s="430" t="str">
        <f>IF(AI2306=1,SUM(AI$13:AI2306),"")</f>
        <v/>
      </c>
      <c r="AH2306" s="431" t="str">
        <f t="shared" si="75"/>
        <v/>
      </c>
      <c r="AI2306" s="430" t="str">
        <f t="shared" si="76"/>
        <v/>
      </c>
    </row>
    <row r="2307" spans="3:35" ht="20" customHeight="1">
      <c r="C2307" s="83">
        <v>2295</v>
      </c>
      <c r="D2307" s="541"/>
      <c r="E2307" s="541"/>
      <c r="F2307" s="541"/>
      <c r="G2307" s="542"/>
      <c r="H2307" s="541"/>
      <c r="I2307" s="541"/>
      <c r="K2307" s="287">
        <v>1</v>
      </c>
      <c r="AG2307" s="430" t="str">
        <f>IF(AI2307=1,SUM(AI$13:AI2307),"")</f>
        <v/>
      </c>
      <c r="AH2307" s="431" t="str">
        <f t="shared" si="75"/>
        <v/>
      </c>
      <c r="AI2307" s="430" t="str">
        <f t="shared" si="76"/>
        <v/>
      </c>
    </row>
    <row r="2308" spans="3:35" ht="20" customHeight="1">
      <c r="C2308" s="83">
        <v>2296</v>
      </c>
      <c r="D2308" s="541"/>
      <c r="E2308" s="541"/>
      <c r="F2308" s="541"/>
      <c r="G2308" s="542"/>
      <c r="H2308" s="541"/>
      <c r="I2308" s="541"/>
      <c r="K2308" s="287">
        <v>1</v>
      </c>
      <c r="AG2308" s="430" t="str">
        <f>IF(AI2308=1,SUM(AI$13:AI2308),"")</f>
        <v/>
      </c>
      <c r="AH2308" s="431" t="str">
        <f t="shared" si="75"/>
        <v/>
      </c>
      <c r="AI2308" s="430" t="str">
        <f t="shared" si="76"/>
        <v/>
      </c>
    </row>
    <row r="2309" spans="3:35" ht="20" customHeight="1">
      <c r="C2309" s="83">
        <v>2297</v>
      </c>
      <c r="D2309" s="541"/>
      <c r="E2309" s="541"/>
      <c r="F2309" s="541"/>
      <c r="G2309" s="542"/>
      <c r="H2309" s="541"/>
      <c r="I2309" s="541"/>
      <c r="K2309" s="287">
        <v>1</v>
      </c>
      <c r="AG2309" s="430" t="str">
        <f>IF(AI2309=1,SUM(AI$13:AI2309),"")</f>
        <v/>
      </c>
      <c r="AH2309" s="431" t="str">
        <f t="shared" si="75"/>
        <v/>
      </c>
      <c r="AI2309" s="430" t="str">
        <f t="shared" si="76"/>
        <v/>
      </c>
    </row>
    <row r="2310" spans="3:35" ht="20" customHeight="1">
      <c r="C2310" s="83">
        <v>2298</v>
      </c>
      <c r="D2310" s="541"/>
      <c r="E2310" s="541"/>
      <c r="F2310" s="541"/>
      <c r="G2310" s="542"/>
      <c r="H2310" s="541"/>
      <c r="I2310" s="541"/>
      <c r="K2310" s="287">
        <v>1</v>
      </c>
      <c r="AG2310" s="430" t="str">
        <f>IF(AI2310=1,SUM(AI$13:AI2310),"")</f>
        <v/>
      </c>
      <c r="AH2310" s="431" t="str">
        <f t="shared" si="75"/>
        <v/>
      </c>
      <c r="AI2310" s="430" t="str">
        <f t="shared" si="76"/>
        <v/>
      </c>
    </row>
    <row r="2311" spans="3:35" ht="20" customHeight="1">
      <c r="C2311" s="83">
        <v>2299</v>
      </c>
      <c r="D2311" s="541"/>
      <c r="E2311" s="541"/>
      <c r="F2311" s="541"/>
      <c r="G2311" s="542"/>
      <c r="H2311" s="541"/>
      <c r="I2311" s="541"/>
      <c r="K2311" s="287">
        <v>1</v>
      </c>
      <c r="AG2311" s="430" t="str">
        <f>IF(AI2311=1,SUM(AI$13:AI2311),"")</f>
        <v/>
      </c>
      <c r="AH2311" s="431" t="str">
        <f t="shared" si="75"/>
        <v/>
      </c>
      <c r="AI2311" s="430" t="str">
        <f t="shared" si="76"/>
        <v/>
      </c>
    </row>
    <row r="2312" spans="3:35" ht="20" customHeight="1">
      <c r="C2312" s="83">
        <v>2300</v>
      </c>
      <c r="D2312" s="541"/>
      <c r="E2312" s="541"/>
      <c r="F2312" s="541"/>
      <c r="G2312" s="542"/>
      <c r="H2312" s="541"/>
      <c r="I2312" s="541"/>
      <c r="K2312" s="287">
        <v>1</v>
      </c>
      <c r="AG2312" s="430" t="str">
        <f>IF(AI2312=1,SUM(AI$13:AI2312),"")</f>
        <v/>
      </c>
      <c r="AH2312" s="431" t="str">
        <f t="shared" si="75"/>
        <v/>
      </c>
      <c r="AI2312" s="430" t="str">
        <f t="shared" si="76"/>
        <v/>
      </c>
    </row>
    <row r="2313" spans="3:35" ht="20" customHeight="1">
      <c r="C2313" s="83">
        <v>2301</v>
      </c>
      <c r="D2313" s="541"/>
      <c r="E2313" s="541"/>
      <c r="F2313" s="541"/>
      <c r="G2313" s="542"/>
      <c r="H2313" s="541"/>
      <c r="I2313" s="541"/>
      <c r="K2313" s="287">
        <v>1</v>
      </c>
      <c r="AG2313" s="430" t="str">
        <f>IF(AI2313=1,SUM(AI$13:AI2313),"")</f>
        <v/>
      </c>
      <c r="AH2313" s="431" t="str">
        <f t="shared" si="75"/>
        <v/>
      </c>
      <c r="AI2313" s="430" t="str">
        <f t="shared" si="76"/>
        <v/>
      </c>
    </row>
    <row r="2314" spans="3:35" ht="20" customHeight="1">
      <c r="C2314" s="83">
        <v>2302</v>
      </c>
      <c r="D2314" s="541"/>
      <c r="E2314" s="541"/>
      <c r="F2314" s="541"/>
      <c r="G2314" s="542"/>
      <c r="H2314" s="541"/>
      <c r="I2314" s="541"/>
      <c r="K2314" s="287">
        <v>1</v>
      </c>
      <c r="AG2314" s="430" t="str">
        <f>IF(AI2314=1,SUM(AI$13:AI2314),"")</f>
        <v/>
      </c>
      <c r="AH2314" s="431" t="str">
        <f t="shared" si="75"/>
        <v/>
      </c>
      <c r="AI2314" s="430" t="str">
        <f t="shared" si="76"/>
        <v/>
      </c>
    </row>
    <row r="2315" spans="3:35" ht="20" customHeight="1">
      <c r="C2315" s="83">
        <v>2303</v>
      </c>
      <c r="D2315" s="541"/>
      <c r="E2315" s="541"/>
      <c r="F2315" s="541"/>
      <c r="G2315" s="542"/>
      <c r="H2315" s="541"/>
      <c r="I2315" s="541"/>
      <c r="K2315" s="287">
        <v>1</v>
      </c>
      <c r="AG2315" s="430" t="str">
        <f>IF(AI2315=1,SUM(AI$13:AI2315),"")</f>
        <v/>
      </c>
      <c r="AH2315" s="431" t="str">
        <f t="shared" si="75"/>
        <v/>
      </c>
      <c r="AI2315" s="430" t="str">
        <f t="shared" si="76"/>
        <v/>
      </c>
    </row>
    <row r="2316" spans="3:35" ht="20" customHeight="1">
      <c r="C2316" s="83">
        <v>2304</v>
      </c>
      <c r="D2316" s="541"/>
      <c r="E2316" s="541"/>
      <c r="F2316" s="541"/>
      <c r="G2316" s="542"/>
      <c r="H2316" s="541"/>
      <c r="I2316" s="541"/>
      <c r="K2316" s="287">
        <v>1</v>
      </c>
      <c r="AG2316" s="430" t="str">
        <f>IF(AI2316=1,SUM(AI$13:AI2316),"")</f>
        <v/>
      </c>
      <c r="AH2316" s="431" t="str">
        <f t="shared" si="75"/>
        <v/>
      </c>
      <c r="AI2316" s="430" t="str">
        <f t="shared" si="76"/>
        <v/>
      </c>
    </row>
    <row r="2317" spans="3:35" ht="20" customHeight="1">
      <c r="C2317" s="83">
        <v>2305</v>
      </c>
      <c r="D2317" s="541"/>
      <c r="E2317" s="541"/>
      <c r="F2317" s="541"/>
      <c r="G2317" s="542"/>
      <c r="H2317" s="541"/>
      <c r="I2317" s="541"/>
      <c r="K2317" s="287">
        <v>1</v>
      </c>
      <c r="AG2317" s="430" t="str">
        <f>IF(AI2317=1,SUM(AI$13:AI2317),"")</f>
        <v/>
      </c>
      <c r="AH2317" s="431" t="str">
        <f t="shared" si="75"/>
        <v/>
      </c>
      <c r="AI2317" s="430" t="str">
        <f t="shared" si="76"/>
        <v/>
      </c>
    </row>
    <row r="2318" spans="3:35" ht="20" customHeight="1">
      <c r="C2318" s="83">
        <v>2306</v>
      </c>
      <c r="D2318" s="541"/>
      <c r="E2318" s="541"/>
      <c r="F2318" s="541"/>
      <c r="G2318" s="542"/>
      <c r="H2318" s="541"/>
      <c r="I2318" s="541"/>
      <c r="K2318" s="287">
        <v>1</v>
      </c>
      <c r="AG2318" s="430" t="str">
        <f>IF(AI2318=1,SUM(AI$13:AI2318),"")</f>
        <v/>
      </c>
      <c r="AH2318" s="431" t="str">
        <f t="shared" ref="AH2318:AH2381" si="77">IF(I2318="","",I2318&amp;"; ")</f>
        <v/>
      </c>
      <c r="AI2318" s="430" t="str">
        <f t="shared" ref="AI2318:AI2381" si="78">IF(AH2318="","",1)</f>
        <v/>
      </c>
    </row>
    <row r="2319" spans="3:35" ht="20" customHeight="1">
      <c r="C2319" s="83">
        <v>2307</v>
      </c>
      <c r="D2319" s="541"/>
      <c r="E2319" s="541"/>
      <c r="F2319" s="541"/>
      <c r="G2319" s="542"/>
      <c r="H2319" s="541"/>
      <c r="I2319" s="541"/>
      <c r="K2319" s="287">
        <v>1</v>
      </c>
      <c r="AG2319" s="430" t="str">
        <f>IF(AI2319=1,SUM(AI$13:AI2319),"")</f>
        <v/>
      </c>
      <c r="AH2319" s="431" t="str">
        <f t="shared" si="77"/>
        <v/>
      </c>
      <c r="AI2319" s="430" t="str">
        <f t="shared" si="78"/>
        <v/>
      </c>
    </row>
    <row r="2320" spans="3:35" ht="20" customHeight="1">
      <c r="C2320" s="83">
        <v>2308</v>
      </c>
      <c r="D2320" s="541"/>
      <c r="E2320" s="541"/>
      <c r="F2320" s="541"/>
      <c r="G2320" s="542"/>
      <c r="H2320" s="541"/>
      <c r="I2320" s="541"/>
      <c r="K2320" s="287">
        <v>1</v>
      </c>
      <c r="AG2320" s="430" t="str">
        <f>IF(AI2320=1,SUM(AI$13:AI2320),"")</f>
        <v/>
      </c>
      <c r="AH2320" s="431" t="str">
        <f t="shared" si="77"/>
        <v/>
      </c>
      <c r="AI2320" s="430" t="str">
        <f t="shared" si="78"/>
        <v/>
      </c>
    </row>
    <row r="2321" spans="3:35" ht="20" customHeight="1">
      <c r="C2321" s="83">
        <v>2309</v>
      </c>
      <c r="D2321" s="541"/>
      <c r="E2321" s="541"/>
      <c r="F2321" s="541"/>
      <c r="G2321" s="542"/>
      <c r="H2321" s="541"/>
      <c r="I2321" s="541"/>
      <c r="K2321" s="287">
        <v>1</v>
      </c>
      <c r="AG2321" s="430" t="str">
        <f>IF(AI2321=1,SUM(AI$13:AI2321),"")</f>
        <v/>
      </c>
      <c r="AH2321" s="431" t="str">
        <f t="shared" si="77"/>
        <v/>
      </c>
      <c r="AI2321" s="430" t="str">
        <f t="shared" si="78"/>
        <v/>
      </c>
    </row>
    <row r="2322" spans="3:35" ht="20" customHeight="1">
      <c r="C2322" s="83">
        <v>2310</v>
      </c>
      <c r="D2322" s="541"/>
      <c r="E2322" s="541"/>
      <c r="F2322" s="541"/>
      <c r="G2322" s="542"/>
      <c r="H2322" s="541"/>
      <c r="I2322" s="541"/>
      <c r="K2322" s="287">
        <v>1</v>
      </c>
      <c r="AG2322" s="430" t="str">
        <f>IF(AI2322=1,SUM(AI$13:AI2322),"")</f>
        <v/>
      </c>
      <c r="AH2322" s="431" t="str">
        <f t="shared" si="77"/>
        <v/>
      </c>
      <c r="AI2322" s="430" t="str">
        <f t="shared" si="78"/>
        <v/>
      </c>
    </row>
    <row r="2323" spans="3:35" ht="20" customHeight="1">
      <c r="C2323" s="83">
        <v>2311</v>
      </c>
      <c r="D2323" s="541"/>
      <c r="E2323" s="541"/>
      <c r="F2323" s="541"/>
      <c r="G2323" s="542"/>
      <c r="H2323" s="541"/>
      <c r="I2323" s="541"/>
      <c r="K2323" s="287">
        <v>1</v>
      </c>
      <c r="AG2323" s="430" t="str">
        <f>IF(AI2323=1,SUM(AI$13:AI2323),"")</f>
        <v/>
      </c>
      <c r="AH2323" s="431" t="str">
        <f t="shared" si="77"/>
        <v/>
      </c>
      <c r="AI2323" s="430" t="str">
        <f t="shared" si="78"/>
        <v/>
      </c>
    </row>
    <row r="2324" spans="3:35" ht="20" customHeight="1">
      <c r="C2324" s="83">
        <v>2312</v>
      </c>
      <c r="D2324" s="541"/>
      <c r="E2324" s="541"/>
      <c r="F2324" s="541"/>
      <c r="G2324" s="542"/>
      <c r="H2324" s="541"/>
      <c r="I2324" s="541"/>
      <c r="K2324" s="287">
        <v>1</v>
      </c>
      <c r="AG2324" s="430" t="str">
        <f>IF(AI2324=1,SUM(AI$13:AI2324),"")</f>
        <v/>
      </c>
      <c r="AH2324" s="431" t="str">
        <f t="shared" si="77"/>
        <v/>
      </c>
      <c r="AI2324" s="430" t="str">
        <f t="shared" si="78"/>
        <v/>
      </c>
    </row>
    <row r="2325" spans="3:35" ht="20" customHeight="1">
      <c r="C2325" s="83">
        <v>2313</v>
      </c>
      <c r="D2325" s="541"/>
      <c r="E2325" s="541"/>
      <c r="F2325" s="541"/>
      <c r="G2325" s="542"/>
      <c r="H2325" s="541"/>
      <c r="I2325" s="541"/>
      <c r="K2325" s="287">
        <v>1</v>
      </c>
      <c r="AG2325" s="430" t="str">
        <f>IF(AI2325=1,SUM(AI$13:AI2325),"")</f>
        <v/>
      </c>
      <c r="AH2325" s="431" t="str">
        <f t="shared" si="77"/>
        <v/>
      </c>
      <c r="AI2325" s="430" t="str">
        <f t="shared" si="78"/>
        <v/>
      </c>
    </row>
    <row r="2326" spans="3:35" ht="20" customHeight="1">
      <c r="C2326" s="83">
        <v>2314</v>
      </c>
      <c r="D2326" s="541"/>
      <c r="E2326" s="541"/>
      <c r="F2326" s="541"/>
      <c r="G2326" s="542"/>
      <c r="H2326" s="541"/>
      <c r="I2326" s="541"/>
      <c r="K2326" s="287">
        <v>1</v>
      </c>
      <c r="AG2326" s="430" t="str">
        <f>IF(AI2326=1,SUM(AI$13:AI2326),"")</f>
        <v/>
      </c>
      <c r="AH2326" s="431" t="str">
        <f t="shared" si="77"/>
        <v/>
      </c>
      <c r="AI2326" s="430" t="str">
        <f t="shared" si="78"/>
        <v/>
      </c>
    </row>
    <row r="2327" spans="3:35" ht="20" customHeight="1">
      <c r="C2327" s="83">
        <v>2315</v>
      </c>
      <c r="D2327" s="541"/>
      <c r="E2327" s="541"/>
      <c r="F2327" s="541"/>
      <c r="G2327" s="542"/>
      <c r="H2327" s="541"/>
      <c r="I2327" s="541"/>
      <c r="K2327" s="287">
        <v>1</v>
      </c>
      <c r="AG2327" s="430" t="str">
        <f>IF(AI2327=1,SUM(AI$13:AI2327),"")</f>
        <v/>
      </c>
      <c r="AH2327" s="431" t="str">
        <f t="shared" si="77"/>
        <v/>
      </c>
      <c r="AI2327" s="430" t="str">
        <f t="shared" si="78"/>
        <v/>
      </c>
    </row>
    <row r="2328" spans="3:35" ht="20" customHeight="1">
      <c r="C2328" s="83">
        <v>2316</v>
      </c>
      <c r="D2328" s="541"/>
      <c r="E2328" s="541"/>
      <c r="F2328" s="541"/>
      <c r="G2328" s="542"/>
      <c r="H2328" s="541"/>
      <c r="I2328" s="541"/>
      <c r="K2328" s="287">
        <v>1</v>
      </c>
      <c r="AG2328" s="430" t="str">
        <f>IF(AI2328=1,SUM(AI$13:AI2328),"")</f>
        <v/>
      </c>
      <c r="AH2328" s="431" t="str">
        <f t="shared" si="77"/>
        <v/>
      </c>
      <c r="AI2328" s="430" t="str">
        <f t="shared" si="78"/>
        <v/>
      </c>
    </row>
    <row r="2329" spans="3:35" ht="20" customHeight="1">
      <c r="C2329" s="83">
        <v>2317</v>
      </c>
      <c r="D2329" s="541"/>
      <c r="E2329" s="541"/>
      <c r="F2329" s="541"/>
      <c r="G2329" s="542"/>
      <c r="H2329" s="541"/>
      <c r="I2329" s="541"/>
      <c r="K2329" s="287">
        <v>1</v>
      </c>
      <c r="AG2329" s="430" t="str">
        <f>IF(AI2329=1,SUM(AI$13:AI2329),"")</f>
        <v/>
      </c>
      <c r="AH2329" s="431" t="str">
        <f t="shared" si="77"/>
        <v/>
      </c>
      <c r="AI2329" s="430" t="str">
        <f t="shared" si="78"/>
        <v/>
      </c>
    </row>
    <row r="2330" spans="3:35" ht="20" customHeight="1">
      <c r="C2330" s="83">
        <v>2318</v>
      </c>
      <c r="D2330" s="541"/>
      <c r="E2330" s="541"/>
      <c r="F2330" s="541"/>
      <c r="G2330" s="542"/>
      <c r="H2330" s="541"/>
      <c r="I2330" s="541"/>
      <c r="K2330" s="287">
        <v>1</v>
      </c>
      <c r="AG2330" s="430" t="str">
        <f>IF(AI2330=1,SUM(AI$13:AI2330),"")</f>
        <v/>
      </c>
      <c r="AH2330" s="431" t="str">
        <f t="shared" si="77"/>
        <v/>
      </c>
      <c r="AI2330" s="430" t="str">
        <f t="shared" si="78"/>
        <v/>
      </c>
    </row>
    <row r="2331" spans="3:35" ht="20" customHeight="1">
      <c r="C2331" s="83">
        <v>2319</v>
      </c>
      <c r="D2331" s="541"/>
      <c r="E2331" s="541"/>
      <c r="F2331" s="541"/>
      <c r="G2331" s="542"/>
      <c r="H2331" s="541"/>
      <c r="I2331" s="541"/>
      <c r="K2331" s="287">
        <v>1</v>
      </c>
      <c r="AG2331" s="430" t="str">
        <f>IF(AI2331=1,SUM(AI$13:AI2331),"")</f>
        <v/>
      </c>
      <c r="AH2331" s="431" t="str">
        <f t="shared" si="77"/>
        <v/>
      </c>
      <c r="AI2331" s="430" t="str">
        <f t="shared" si="78"/>
        <v/>
      </c>
    </row>
    <row r="2332" spans="3:35" ht="20" customHeight="1">
      <c r="C2332" s="83">
        <v>2320</v>
      </c>
      <c r="D2332" s="541"/>
      <c r="E2332" s="541"/>
      <c r="F2332" s="541"/>
      <c r="G2332" s="542"/>
      <c r="H2332" s="541"/>
      <c r="I2332" s="541"/>
      <c r="K2332" s="287">
        <v>1</v>
      </c>
      <c r="AG2332" s="430" t="str">
        <f>IF(AI2332=1,SUM(AI$13:AI2332),"")</f>
        <v/>
      </c>
      <c r="AH2332" s="431" t="str">
        <f t="shared" si="77"/>
        <v/>
      </c>
      <c r="AI2332" s="430" t="str">
        <f t="shared" si="78"/>
        <v/>
      </c>
    </row>
    <row r="2333" spans="3:35" ht="20" customHeight="1">
      <c r="C2333" s="83">
        <v>2321</v>
      </c>
      <c r="D2333" s="541"/>
      <c r="E2333" s="541"/>
      <c r="F2333" s="541"/>
      <c r="G2333" s="542"/>
      <c r="H2333" s="541"/>
      <c r="I2333" s="541"/>
      <c r="K2333" s="287">
        <v>1</v>
      </c>
      <c r="AG2333" s="430" t="str">
        <f>IF(AI2333=1,SUM(AI$13:AI2333),"")</f>
        <v/>
      </c>
      <c r="AH2333" s="431" t="str">
        <f t="shared" si="77"/>
        <v/>
      </c>
      <c r="AI2333" s="430" t="str">
        <f t="shared" si="78"/>
        <v/>
      </c>
    </row>
    <row r="2334" spans="3:35" ht="20" customHeight="1">
      <c r="C2334" s="83">
        <v>2322</v>
      </c>
      <c r="D2334" s="541"/>
      <c r="E2334" s="541"/>
      <c r="F2334" s="541"/>
      <c r="G2334" s="542"/>
      <c r="H2334" s="541"/>
      <c r="I2334" s="541"/>
      <c r="K2334" s="287">
        <v>1</v>
      </c>
      <c r="AG2334" s="430" t="str">
        <f>IF(AI2334=1,SUM(AI$13:AI2334),"")</f>
        <v/>
      </c>
      <c r="AH2334" s="431" t="str">
        <f t="shared" si="77"/>
        <v/>
      </c>
      <c r="AI2334" s="430" t="str">
        <f t="shared" si="78"/>
        <v/>
      </c>
    </row>
    <row r="2335" spans="3:35" ht="20" customHeight="1">
      <c r="C2335" s="83">
        <v>2323</v>
      </c>
      <c r="D2335" s="541"/>
      <c r="E2335" s="541"/>
      <c r="F2335" s="541"/>
      <c r="G2335" s="542"/>
      <c r="H2335" s="541"/>
      <c r="I2335" s="541"/>
      <c r="K2335" s="287">
        <v>1</v>
      </c>
      <c r="AG2335" s="430" t="str">
        <f>IF(AI2335=1,SUM(AI$13:AI2335),"")</f>
        <v/>
      </c>
      <c r="AH2335" s="431" t="str">
        <f t="shared" si="77"/>
        <v/>
      </c>
      <c r="AI2335" s="430" t="str">
        <f t="shared" si="78"/>
        <v/>
      </c>
    </row>
    <row r="2336" spans="3:35" ht="20" customHeight="1">
      <c r="C2336" s="83">
        <v>2324</v>
      </c>
      <c r="D2336" s="541"/>
      <c r="E2336" s="541"/>
      <c r="F2336" s="541"/>
      <c r="G2336" s="542"/>
      <c r="H2336" s="541"/>
      <c r="I2336" s="541"/>
      <c r="K2336" s="287">
        <v>1</v>
      </c>
      <c r="AG2336" s="430" t="str">
        <f>IF(AI2336=1,SUM(AI$13:AI2336),"")</f>
        <v/>
      </c>
      <c r="AH2336" s="431" t="str">
        <f t="shared" si="77"/>
        <v/>
      </c>
      <c r="AI2336" s="430" t="str">
        <f t="shared" si="78"/>
        <v/>
      </c>
    </row>
    <row r="2337" spans="3:35" ht="20" customHeight="1">
      <c r="C2337" s="83">
        <v>2325</v>
      </c>
      <c r="D2337" s="541"/>
      <c r="E2337" s="541"/>
      <c r="F2337" s="541"/>
      <c r="G2337" s="542"/>
      <c r="H2337" s="541"/>
      <c r="I2337" s="541"/>
      <c r="K2337" s="287">
        <v>1</v>
      </c>
      <c r="AG2337" s="430" t="str">
        <f>IF(AI2337=1,SUM(AI$13:AI2337),"")</f>
        <v/>
      </c>
      <c r="AH2337" s="431" t="str">
        <f t="shared" si="77"/>
        <v/>
      </c>
      <c r="AI2337" s="430" t="str">
        <f t="shared" si="78"/>
        <v/>
      </c>
    </row>
    <row r="2338" spans="3:35" ht="20" customHeight="1">
      <c r="C2338" s="83">
        <v>2326</v>
      </c>
      <c r="D2338" s="541"/>
      <c r="E2338" s="541"/>
      <c r="F2338" s="541"/>
      <c r="G2338" s="542"/>
      <c r="H2338" s="541"/>
      <c r="I2338" s="541"/>
      <c r="K2338" s="287">
        <v>1</v>
      </c>
      <c r="AG2338" s="430" t="str">
        <f>IF(AI2338=1,SUM(AI$13:AI2338),"")</f>
        <v/>
      </c>
      <c r="AH2338" s="431" t="str">
        <f t="shared" si="77"/>
        <v/>
      </c>
      <c r="AI2338" s="430" t="str">
        <f t="shared" si="78"/>
        <v/>
      </c>
    </row>
    <row r="2339" spans="3:35" ht="20" customHeight="1">
      <c r="C2339" s="83">
        <v>2327</v>
      </c>
      <c r="D2339" s="541"/>
      <c r="E2339" s="541"/>
      <c r="F2339" s="541"/>
      <c r="G2339" s="542"/>
      <c r="H2339" s="541"/>
      <c r="I2339" s="541"/>
      <c r="K2339" s="287">
        <v>1</v>
      </c>
      <c r="AG2339" s="430" t="str">
        <f>IF(AI2339=1,SUM(AI$13:AI2339),"")</f>
        <v/>
      </c>
      <c r="AH2339" s="431" t="str">
        <f t="shared" si="77"/>
        <v/>
      </c>
      <c r="AI2339" s="430" t="str">
        <f t="shared" si="78"/>
        <v/>
      </c>
    </row>
    <row r="2340" spans="3:35" ht="20" customHeight="1">
      <c r="C2340" s="83">
        <v>2328</v>
      </c>
      <c r="D2340" s="541"/>
      <c r="E2340" s="541"/>
      <c r="F2340" s="541"/>
      <c r="G2340" s="542"/>
      <c r="H2340" s="541"/>
      <c r="I2340" s="541"/>
      <c r="K2340" s="287">
        <v>1</v>
      </c>
      <c r="AG2340" s="430" t="str">
        <f>IF(AI2340=1,SUM(AI$13:AI2340),"")</f>
        <v/>
      </c>
      <c r="AH2340" s="431" t="str">
        <f t="shared" si="77"/>
        <v/>
      </c>
      <c r="AI2340" s="430" t="str">
        <f t="shared" si="78"/>
        <v/>
      </c>
    </row>
    <row r="2341" spans="3:35" ht="20" customHeight="1">
      <c r="C2341" s="83">
        <v>2329</v>
      </c>
      <c r="D2341" s="541"/>
      <c r="E2341" s="541"/>
      <c r="F2341" s="541"/>
      <c r="G2341" s="542"/>
      <c r="H2341" s="541"/>
      <c r="I2341" s="541"/>
      <c r="K2341" s="287">
        <v>1</v>
      </c>
      <c r="AG2341" s="430" t="str">
        <f>IF(AI2341=1,SUM(AI$13:AI2341),"")</f>
        <v/>
      </c>
      <c r="AH2341" s="431" t="str">
        <f t="shared" si="77"/>
        <v/>
      </c>
      <c r="AI2341" s="430" t="str">
        <f t="shared" si="78"/>
        <v/>
      </c>
    </row>
    <row r="2342" spans="3:35" ht="20" customHeight="1">
      <c r="C2342" s="83">
        <v>2330</v>
      </c>
      <c r="D2342" s="541"/>
      <c r="E2342" s="541"/>
      <c r="F2342" s="541"/>
      <c r="G2342" s="542"/>
      <c r="H2342" s="541"/>
      <c r="I2342" s="541"/>
      <c r="K2342" s="287">
        <v>1</v>
      </c>
      <c r="AG2342" s="430" t="str">
        <f>IF(AI2342=1,SUM(AI$13:AI2342),"")</f>
        <v/>
      </c>
      <c r="AH2342" s="431" t="str">
        <f t="shared" si="77"/>
        <v/>
      </c>
      <c r="AI2342" s="430" t="str">
        <f t="shared" si="78"/>
        <v/>
      </c>
    </row>
    <row r="2343" spans="3:35" ht="20" customHeight="1">
      <c r="C2343" s="83">
        <v>2331</v>
      </c>
      <c r="D2343" s="541"/>
      <c r="E2343" s="541"/>
      <c r="F2343" s="541"/>
      <c r="G2343" s="542"/>
      <c r="H2343" s="541"/>
      <c r="I2343" s="541"/>
      <c r="K2343" s="287">
        <v>1</v>
      </c>
      <c r="AG2343" s="430" t="str">
        <f>IF(AI2343=1,SUM(AI$13:AI2343),"")</f>
        <v/>
      </c>
      <c r="AH2343" s="431" t="str">
        <f t="shared" si="77"/>
        <v/>
      </c>
      <c r="AI2343" s="430" t="str">
        <f t="shared" si="78"/>
        <v/>
      </c>
    </row>
    <row r="2344" spans="3:35" ht="20" customHeight="1">
      <c r="C2344" s="83">
        <v>2332</v>
      </c>
      <c r="D2344" s="541"/>
      <c r="E2344" s="541"/>
      <c r="F2344" s="541"/>
      <c r="G2344" s="542"/>
      <c r="H2344" s="541"/>
      <c r="I2344" s="541"/>
      <c r="K2344" s="287">
        <v>1</v>
      </c>
      <c r="AG2344" s="430" t="str">
        <f>IF(AI2344=1,SUM(AI$13:AI2344),"")</f>
        <v/>
      </c>
      <c r="AH2344" s="431" t="str">
        <f t="shared" si="77"/>
        <v/>
      </c>
      <c r="AI2344" s="430" t="str">
        <f t="shared" si="78"/>
        <v/>
      </c>
    </row>
    <row r="2345" spans="3:35" ht="20" customHeight="1">
      <c r="C2345" s="83">
        <v>2333</v>
      </c>
      <c r="D2345" s="541"/>
      <c r="E2345" s="541"/>
      <c r="F2345" s="541"/>
      <c r="G2345" s="542"/>
      <c r="H2345" s="541"/>
      <c r="I2345" s="541"/>
      <c r="K2345" s="287">
        <v>1</v>
      </c>
      <c r="AG2345" s="430" t="str">
        <f>IF(AI2345=1,SUM(AI$13:AI2345),"")</f>
        <v/>
      </c>
      <c r="AH2345" s="431" t="str">
        <f t="shared" si="77"/>
        <v/>
      </c>
      <c r="AI2345" s="430" t="str">
        <f t="shared" si="78"/>
        <v/>
      </c>
    </row>
    <row r="2346" spans="3:35" ht="20" customHeight="1">
      <c r="C2346" s="83">
        <v>2334</v>
      </c>
      <c r="D2346" s="541"/>
      <c r="E2346" s="541"/>
      <c r="F2346" s="541"/>
      <c r="G2346" s="542"/>
      <c r="H2346" s="541"/>
      <c r="I2346" s="541"/>
      <c r="K2346" s="287">
        <v>1</v>
      </c>
      <c r="AG2346" s="430" t="str">
        <f>IF(AI2346=1,SUM(AI$13:AI2346),"")</f>
        <v/>
      </c>
      <c r="AH2346" s="431" t="str">
        <f t="shared" si="77"/>
        <v/>
      </c>
      <c r="AI2346" s="430" t="str">
        <f t="shared" si="78"/>
        <v/>
      </c>
    </row>
    <row r="2347" spans="3:35" ht="20" customHeight="1">
      <c r="C2347" s="83">
        <v>2335</v>
      </c>
      <c r="D2347" s="541"/>
      <c r="E2347" s="541"/>
      <c r="F2347" s="541"/>
      <c r="G2347" s="542"/>
      <c r="H2347" s="541"/>
      <c r="I2347" s="541"/>
      <c r="K2347" s="287">
        <v>1</v>
      </c>
      <c r="AG2347" s="430" t="str">
        <f>IF(AI2347=1,SUM(AI$13:AI2347),"")</f>
        <v/>
      </c>
      <c r="AH2347" s="431" t="str">
        <f t="shared" si="77"/>
        <v/>
      </c>
      <c r="AI2347" s="430" t="str">
        <f t="shared" si="78"/>
        <v/>
      </c>
    </row>
    <row r="2348" spans="3:35" ht="20" customHeight="1">
      <c r="C2348" s="83">
        <v>2336</v>
      </c>
      <c r="D2348" s="541"/>
      <c r="E2348" s="541"/>
      <c r="F2348" s="541"/>
      <c r="G2348" s="542"/>
      <c r="H2348" s="541"/>
      <c r="I2348" s="541"/>
      <c r="K2348" s="287">
        <v>1</v>
      </c>
      <c r="AG2348" s="430" t="str">
        <f>IF(AI2348=1,SUM(AI$13:AI2348),"")</f>
        <v/>
      </c>
      <c r="AH2348" s="431" t="str">
        <f t="shared" si="77"/>
        <v/>
      </c>
      <c r="AI2348" s="430" t="str">
        <f t="shared" si="78"/>
        <v/>
      </c>
    </row>
    <row r="2349" spans="3:35" ht="20" customHeight="1">
      <c r="C2349" s="83">
        <v>2337</v>
      </c>
      <c r="D2349" s="541"/>
      <c r="E2349" s="541"/>
      <c r="F2349" s="541"/>
      <c r="G2349" s="542"/>
      <c r="H2349" s="541"/>
      <c r="I2349" s="541"/>
      <c r="K2349" s="287">
        <v>1</v>
      </c>
      <c r="AG2349" s="430" t="str">
        <f>IF(AI2349=1,SUM(AI$13:AI2349),"")</f>
        <v/>
      </c>
      <c r="AH2349" s="431" t="str">
        <f t="shared" si="77"/>
        <v/>
      </c>
      <c r="AI2349" s="430" t="str">
        <f t="shared" si="78"/>
        <v/>
      </c>
    </row>
    <row r="2350" spans="3:35" ht="20" customHeight="1">
      <c r="C2350" s="83">
        <v>2338</v>
      </c>
      <c r="D2350" s="541"/>
      <c r="E2350" s="541"/>
      <c r="F2350" s="541"/>
      <c r="G2350" s="542"/>
      <c r="H2350" s="541"/>
      <c r="I2350" s="541"/>
      <c r="K2350" s="287">
        <v>1</v>
      </c>
      <c r="AG2350" s="430" t="str">
        <f>IF(AI2350=1,SUM(AI$13:AI2350),"")</f>
        <v/>
      </c>
      <c r="AH2350" s="431" t="str">
        <f t="shared" si="77"/>
        <v/>
      </c>
      <c r="AI2350" s="430" t="str">
        <f t="shared" si="78"/>
        <v/>
      </c>
    </row>
    <row r="2351" spans="3:35" ht="20" customHeight="1">
      <c r="C2351" s="83">
        <v>2339</v>
      </c>
      <c r="D2351" s="541"/>
      <c r="E2351" s="541"/>
      <c r="F2351" s="541"/>
      <c r="G2351" s="542"/>
      <c r="H2351" s="541"/>
      <c r="I2351" s="541"/>
      <c r="K2351" s="287">
        <v>1</v>
      </c>
      <c r="AG2351" s="430" t="str">
        <f>IF(AI2351=1,SUM(AI$13:AI2351),"")</f>
        <v/>
      </c>
      <c r="AH2351" s="431" t="str">
        <f t="shared" si="77"/>
        <v/>
      </c>
      <c r="AI2351" s="430" t="str">
        <f t="shared" si="78"/>
        <v/>
      </c>
    </row>
    <row r="2352" spans="3:35" ht="20" customHeight="1">
      <c r="C2352" s="83">
        <v>2340</v>
      </c>
      <c r="D2352" s="541"/>
      <c r="E2352" s="541"/>
      <c r="F2352" s="541"/>
      <c r="G2352" s="542"/>
      <c r="H2352" s="541"/>
      <c r="I2352" s="541"/>
      <c r="K2352" s="287">
        <v>1</v>
      </c>
      <c r="AG2352" s="430" t="str">
        <f>IF(AI2352=1,SUM(AI$13:AI2352),"")</f>
        <v/>
      </c>
      <c r="AH2352" s="431" t="str">
        <f t="shared" si="77"/>
        <v/>
      </c>
      <c r="AI2352" s="430" t="str">
        <f t="shared" si="78"/>
        <v/>
      </c>
    </row>
    <row r="2353" spans="3:35" ht="20" customHeight="1">
      <c r="C2353" s="83">
        <v>2341</v>
      </c>
      <c r="D2353" s="541"/>
      <c r="E2353" s="541"/>
      <c r="F2353" s="541"/>
      <c r="G2353" s="542"/>
      <c r="H2353" s="541"/>
      <c r="I2353" s="541"/>
      <c r="K2353" s="287">
        <v>1</v>
      </c>
      <c r="AG2353" s="430" t="str">
        <f>IF(AI2353=1,SUM(AI$13:AI2353),"")</f>
        <v/>
      </c>
      <c r="AH2353" s="431" t="str">
        <f t="shared" si="77"/>
        <v/>
      </c>
      <c r="AI2353" s="430" t="str">
        <f t="shared" si="78"/>
        <v/>
      </c>
    </row>
    <row r="2354" spans="3:35" ht="20" customHeight="1">
      <c r="C2354" s="83">
        <v>2342</v>
      </c>
      <c r="D2354" s="541"/>
      <c r="E2354" s="541"/>
      <c r="F2354" s="541"/>
      <c r="G2354" s="542"/>
      <c r="H2354" s="541"/>
      <c r="I2354" s="541"/>
      <c r="K2354" s="287">
        <v>1</v>
      </c>
      <c r="AG2354" s="430" t="str">
        <f>IF(AI2354=1,SUM(AI$13:AI2354),"")</f>
        <v/>
      </c>
      <c r="AH2354" s="431" t="str">
        <f t="shared" si="77"/>
        <v/>
      </c>
      <c r="AI2354" s="430" t="str">
        <f t="shared" si="78"/>
        <v/>
      </c>
    </row>
    <row r="2355" spans="3:35" ht="20" customHeight="1">
      <c r="C2355" s="83">
        <v>2343</v>
      </c>
      <c r="D2355" s="541"/>
      <c r="E2355" s="541"/>
      <c r="F2355" s="541"/>
      <c r="G2355" s="542"/>
      <c r="H2355" s="541"/>
      <c r="I2355" s="541"/>
      <c r="K2355" s="287">
        <v>1</v>
      </c>
      <c r="AG2355" s="430" t="str">
        <f>IF(AI2355=1,SUM(AI$13:AI2355),"")</f>
        <v/>
      </c>
      <c r="AH2355" s="431" t="str">
        <f t="shared" si="77"/>
        <v/>
      </c>
      <c r="AI2355" s="430" t="str">
        <f t="shared" si="78"/>
        <v/>
      </c>
    </row>
    <row r="2356" spans="3:35" ht="20" customHeight="1">
      <c r="C2356" s="83">
        <v>2344</v>
      </c>
      <c r="D2356" s="541"/>
      <c r="E2356" s="541"/>
      <c r="F2356" s="541"/>
      <c r="G2356" s="542"/>
      <c r="H2356" s="541"/>
      <c r="I2356" s="541"/>
      <c r="K2356" s="287">
        <v>1</v>
      </c>
      <c r="AG2356" s="430" t="str">
        <f>IF(AI2356=1,SUM(AI$13:AI2356),"")</f>
        <v/>
      </c>
      <c r="AH2356" s="431" t="str">
        <f t="shared" si="77"/>
        <v/>
      </c>
      <c r="AI2356" s="430" t="str">
        <f t="shared" si="78"/>
        <v/>
      </c>
    </row>
    <row r="2357" spans="3:35" ht="20" customHeight="1">
      <c r="C2357" s="83">
        <v>2345</v>
      </c>
      <c r="D2357" s="541"/>
      <c r="E2357" s="541"/>
      <c r="F2357" s="541"/>
      <c r="G2357" s="542"/>
      <c r="H2357" s="541"/>
      <c r="I2357" s="541"/>
      <c r="K2357" s="287">
        <v>1</v>
      </c>
      <c r="AG2357" s="430" t="str">
        <f>IF(AI2357=1,SUM(AI$13:AI2357),"")</f>
        <v/>
      </c>
      <c r="AH2357" s="431" t="str">
        <f t="shared" si="77"/>
        <v/>
      </c>
      <c r="AI2357" s="430" t="str">
        <f t="shared" si="78"/>
        <v/>
      </c>
    </row>
    <row r="2358" spans="3:35" ht="20" customHeight="1">
      <c r="C2358" s="83">
        <v>2346</v>
      </c>
      <c r="D2358" s="541"/>
      <c r="E2358" s="541"/>
      <c r="F2358" s="541"/>
      <c r="G2358" s="542"/>
      <c r="H2358" s="541"/>
      <c r="I2358" s="541"/>
      <c r="K2358" s="287">
        <v>1</v>
      </c>
      <c r="AG2358" s="430" t="str">
        <f>IF(AI2358=1,SUM(AI$13:AI2358),"")</f>
        <v/>
      </c>
      <c r="AH2358" s="431" t="str">
        <f t="shared" si="77"/>
        <v/>
      </c>
      <c r="AI2358" s="430" t="str">
        <f t="shared" si="78"/>
        <v/>
      </c>
    </row>
    <row r="2359" spans="3:35" ht="20" customHeight="1">
      <c r="C2359" s="83">
        <v>2347</v>
      </c>
      <c r="D2359" s="541"/>
      <c r="E2359" s="541"/>
      <c r="F2359" s="541"/>
      <c r="G2359" s="542"/>
      <c r="H2359" s="541"/>
      <c r="I2359" s="541"/>
      <c r="K2359" s="287">
        <v>1</v>
      </c>
      <c r="AG2359" s="430" t="str">
        <f>IF(AI2359=1,SUM(AI$13:AI2359),"")</f>
        <v/>
      </c>
      <c r="AH2359" s="431" t="str">
        <f t="shared" si="77"/>
        <v/>
      </c>
      <c r="AI2359" s="430" t="str">
        <f t="shared" si="78"/>
        <v/>
      </c>
    </row>
    <row r="2360" spans="3:35" ht="20" customHeight="1">
      <c r="C2360" s="83">
        <v>2348</v>
      </c>
      <c r="D2360" s="541"/>
      <c r="E2360" s="541"/>
      <c r="F2360" s="541"/>
      <c r="G2360" s="542"/>
      <c r="H2360" s="541"/>
      <c r="I2360" s="541"/>
      <c r="K2360" s="287">
        <v>1</v>
      </c>
      <c r="AG2360" s="430" t="str">
        <f>IF(AI2360=1,SUM(AI$13:AI2360),"")</f>
        <v/>
      </c>
      <c r="AH2360" s="431" t="str">
        <f t="shared" si="77"/>
        <v/>
      </c>
      <c r="AI2360" s="430" t="str">
        <f t="shared" si="78"/>
        <v/>
      </c>
    </row>
    <row r="2361" spans="3:35" ht="20" customHeight="1">
      <c r="C2361" s="83">
        <v>2349</v>
      </c>
      <c r="D2361" s="541"/>
      <c r="E2361" s="541"/>
      <c r="F2361" s="541"/>
      <c r="G2361" s="542"/>
      <c r="H2361" s="541"/>
      <c r="I2361" s="541"/>
      <c r="K2361" s="287">
        <v>1</v>
      </c>
      <c r="AG2361" s="430" t="str">
        <f>IF(AI2361=1,SUM(AI$13:AI2361),"")</f>
        <v/>
      </c>
      <c r="AH2361" s="431" t="str">
        <f t="shared" si="77"/>
        <v/>
      </c>
      <c r="AI2361" s="430" t="str">
        <f t="shared" si="78"/>
        <v/>
      </c>
    </row>
    <row r="2362" spans="3:35" ht="20" customHeight="1">
      <c r="C2362" s="83">
        <v>2350</v>
      </c>
      <c r="D2362" s="541"/>
      <c r="E2362" s="541"/>
      <c r="F2362" s="541"/>
      <c r="G2362" s="542"/>
      <c r="H2362" s="541"/>
      <c r="I2362" s="541"/>
      <c r="K2362" s="287">
        <v>1</v>
      </c>
      <c r="AG2362" s="430" t="str">
        <f>IF(AI2362=1,SUM(AI$13:AI2362),"")</f>
        <v/>
      </c>
      <c r="AH2362" s="431" t="str">
        <f t="shared" si="77"/>
        <v/>
      </c>
      <c r="AI2362" s="430" t="str">
        <f t="shared" si="78"/>
        <v/>
      </c>
    </row>
    <row r="2363" spans="3:35" ht="20" customHeight="1">
      <c r="C2363" s="83">
        <v>2351</v>
      </c>
      <c r="D2363" s="541"/>
      <c r="E2363" s="541"/>
      <c r="F2363" s="541"/>
      <c r="G2363" s="542"/>
      <c r="H2363" s="541"/>
      <c r="I2363" s="541"/>
      <c r="K2363" s="287">
        <v>1</v>
      </c>
      <c r="AG2363" s="430" t="str">
        <f>IF(AI2363=1,SUM(AI$13:AI2363),"")</f>
        <v/>
      </c>
      <c r="AH2363" s="431" t="str">
        <f t="shared" si="77"/>
        <v/>
      </c>
      <c r="AI2363" s="430" t="str">
        <f t="shared" si="78"/>
        <v/>
      </c>
    </row>
    <row r="2364" spans="3:35" ht="20" customHeight="1">
      <c r="C2364" s="83">
        <v>2352</v>
      </c>
      <c r="D2364" s="541"/>
      <c r="E2364" s="541"/>
      <c r="F2364" s="541"/>
      <c r="G2364" s="542"/>
      <c r="H2364" s="541"/>
      <c r="I2364" s="541"/>
      <c r="K2364" s="287">
        <v>1</v>
      </c>
      <c r="AG2364" s="430" t="str">
        <f>IF(AI2364=1,SUM(AI$13:AI2364),"")</f>
        <v/>
      </c>
      <c r="AH2364" s="431" t="str">
        <f t="shared" si="77"/>
        <v/>
      </c>
      <c r="AI2364" s="430" t="str">
        <f t="shared" si="78"/>
        <v/>
      </c>
    </row>
    <row r="2365" spans="3:35" ht="20" customHeight="1">
      <c r="C2365" s="83">
        <v>2353</v>
      </c>
      <c r="D2365" s="541"/>
      <c r="E2365" s="541"/>
      <c r="F2365" s="541"/>
      <c r="G2365" s="542"/>
      <c r="H2365" s="541"/>
      <c r="I2365" s="541"/>
      <c r="K2365" s="287">
        <v>1</v>
      </c>
      <c r="AG2365" s="430" t="str">
        <f>IF(AI2365=1,SUM(AI$13:AI2365),"")</f>
        <v/>
      </c>
      <c r="AH2365" s="431" t="str">
        <f t="shared" si="77"/>
        <v/>
      </c>
      <c r="AI2365" s="430" t="str">
        <f t="shared" si="78"/>
        <v/>
      </c>
    </row>
    <row r="2366" spans="3:35" ht="20" customHeight="1">
      <c r="C2366" s="83">
        <v>2354</v>
      </c>
      <c r="D2366" s="541"/>
      <c r="E2366" s="541"/>
      <c r="F2366" s="541"/>
      <c r="G2366" s="542"/>
      <c r="H2366" s="541"/>
      <c r="I2366" s="541"/>
      <c r="K2366" s="287">
        <v>1</v>
      </c>
      <c r="AG2366" s="430" t="str">
        <f>IF(AI2366=1,SUM(AI$13:AI2366),"")</f>
        <v/>
      </c>
      <c r="AH2366" s="431" t="str">
        <f t="shared" si="77"/>
        <v/>
      </c>
      <c r="AI2366" s="430" t="str">
        <f t="shared" si="78"/>
        <v/>
      </c>
    </row>
    <row r="2367" spans="3:35" ht="20" customHeight="1">
      <c r="C2367" s="83">
        <v>2355</v>
      </c>
      <c r="D2367" s="541"/>
      <c r="E2367" s="541"/>
      <c r="F2367" s="541"/>
      <c r="G2367" s="542"/>
      <c r="H2367" s="541"/>
      <c r="I2367" s="541"/>
      <c r="K2367" s="287">
        <v>1</v>
      </c>
      <c r="AG2367" s="430" t="str">
        <f>IF(AI2367=1,SUM(AI$13:AI2367),"")</f>
        <v/>
      </c>
      <c r="AH2367" s="431" t="str">
        <f t="shared" si="77"/>
        <v/>
      </c>
      <c r="AI2367" s="430" t="str">
        <f t="shared" si="78"/>
        <v/>
      </c>
    </row>
    <row r="2368" spans="3:35" ht="20" customHeight="1">
      <c r="C2368" s="83">
        <v>2356</v>
      </c>
      <c r="D2368" s="541"/>
      <c r="E2368" s="541"/>
      <c r="F2368" s="541"/>
      <c r="G2368" s="542"/>
      <c r="H2368" s="541"/>
      <c r="I2368" s="541"/>
      <c r="K2368" s="287">
        <v>1</v>
      </c>
      <c r="AG2368" s="430" t="str">
        <f>IF(AI2368=1,SUM(AI$13:AI2368),"")</f>
        <v/>
      </c>
      <c r="AH2368" s="431" t="str">
        <f t="shared" si="77"/>
        <v/>
      </c>
      <c r="AI2368" s="430" t="str">
        <f t="shared" si="78"/>
        <v/>
      </c>
    </row>
    <row r="2369" spans="3:35" ht="20" customHeight="1">
      <c r="C2369" s="83">
        <v>2357</v>
      </c>
      <c r="D2369" s="541"/>
      <c r="E2369" s="541"/>
      <c r="F2369" s="541"/>
      <c r="G2369" s="542"/>
      <c r="H2369" s="541"/>
      <c r="I2369" s="541"/>
      <c r="K2369" s="287">
        <v>1</v>
      </c>
      <c r="AG2369" s="430" t="str">
        <f>IF(AI2369=1,SUM(AI$13:AI2369),"")</f>
        <v/>
      </c>
      <c r="AH2369" s="431" t="str">
        <f t="shared" si="77"/>
        <v/>
      </c>
      <c r="AI2369" s="430" t="str">
        <f t="shared" si="78"/>
        <v/>
      </c>
    </row>
    <row r="2370" spans="3:35" ht="20" customHeight="1">
      <c r="C2370" s="83">
        <v>2358</v>
      </c>
      <c r="D2370" s="541"/>
      <c r="E2370" s="541"/>
      <c r="F2370" s="541"/>
      <c r="G2370" s="542"/>
      <c r="H2370" s="541"/>
      <c r="I2370" s="541"/>
      <c r="K2370" s="287">
        <v>1</v>
      </c>
      <c r="AG2370" s="430" t="str">
        <f>IF(AI2370=1,SUM(AI$13:AI2370),"")</f>
        <v/>
      </c>
      <c r="AH2370" s="431" t="str">
        <f t="shared" si="77"/>
        <v/>
      </c>
      <c r="AI2370" s="430" t="str">
        <f t="shared" si="78"/>
        <v/>
      </c>
    </row>
    <row r="2371" spans="3:35" ht="20" customHeight="1">
      <c r="C2371" s="83">
        <v>2359</v>
      </c>
      <c r="D2371" s="541"/>
      <c r="E2371" s="541"/>
      <c r="F2371" s="541"/>
      <c r="G2371" s="542"/>
      <c r="H2371" s="541"/>
      <c r="I2371" s="541"/>
      <c r="K2371" s="287">
        <v>1</v>
      </c>
      <c r="AG2371" s="430" t="str">
        <f>IF(AI2371=1,SUM(AI$13:AI2371),"")</f>
        <v/>
      </c>
      <c r="AH2371" s="431" t="str">
        <f t="shared" si="77"/>
        <v/>
      </c>
      <c r="AI2371" s="430" t="str">
        <f t="shared" si="78"/>
        <v/>
      </c>
    </row>
    <row r="2372" spans="3:35" ht="20" customHeight="1">
      <c r="C2372" s="83">
        <v>2360</v>
      </c>
      <c r="D2372" s="541"/>
      <c r="E2372" s="541"/>
      <c r="F2372" s="541"/>
      <c r="G2372" s="542"/>
      <c r="H2372" s="541"/>
      <c r="I2372" s="541"/>
      <c r="K2372" s="287">
        <v>1</v>
      </c>
      <c r="AG2372" s="430" t="str">
        <f>IF(AI2372=1,SUM(AI$13:AI2372),"")</f>
        <v/>
      </c>
      <c r="AH2372" s="431" t="str">
        <f t="shared" si="77"/>
        <v/>
      </c>
      <c r="AI2372" s="430" t="str">
        <f t="shared" si="78"/>
        <v/>
      </c>
    </row>
    <row r="2373" spans="3:35" ht="20" customHeight="1">
      <c r="C2373" s="83">
        <v>2361</v>
      </c>
      <c r="D2373" s="541"/>
      <c r="E2373" s="541"/>
      <c r="F2373" s="541"/>
      <c r="G2373" s="542"/>
      <c r="H2373" s="541"/>
      <c r="I2373" s="541"/>
      <c r="K2373" s="287">
        <v>1</v>
      </c>
      <c r="AG2373" s="430" t="str">
        <f>IF(AI2373=1,SUM(AI$13:AI2373),"")</f>
        <v/>
      </c>
      <c r="AH2373" s="431" t="str">
        <f t="shared" si="77"/>
        <v/>
      </c>
      <c r="AI2373" s="430" t="str">
        <f t="shared" si="78"/>
        <v/>
      </c>
    </row>
    <row r="2374" spans="3:35" ht="20" customHeight="1">
      <c r="C2374" s="83">
        <v>2362</v>
      </c>
      <c r="D2374" s="541"/>
      <c r="E2374" s="541"/>
      <c r="F2374" s="541"/>
      <c r="G2374" s="542"/>
      <c r="H2374" s="541"/>
      <c r="I2374" s="541"/>
      <c r="K2374" s="287">
        <v>1</v>
      </c>
      <c r="AG2374" s="430" t="str">
        <f>IF(AI2374=1,SUM(AI$13:AI2374),"")</f>
        <v/>
      </c>
      <c r="AH2374" s="431" t="str">
        <f t="shared" si="77"/>
        <v/>
      </c>
      <c r="AI2374" s="430" t="str">
        <f t="shared" si="78"/>
        <v/>
      </c>
    </row>
    <row r="2375" spans="3:35" ht="20" customHeight="1">
      <c r="C2375" s="83">
        <v>2363</v>
      </c>
      <c r="D2375" s="541"/>
      <c r="E2375" s="541"/>
      <c r="F2375" s="541"/>
      <c r="G2375" s="542"/>
      <c r="H2375" s="541"/>
      <c r="I2375" s="541"/>
      <c r="K2375" s="287">
        <v>1</v>
      </c>
      <c r="AG2375" s="430" t="str">
        <f>IF(AI2375=1,SUM(AI$13:AI2375),"")</f>
        <v/>
      </c>
      <c r="AH2375" s="431" t="str">
        <f t="shared" si="77"/>
        <v/>
      </c>
      <c r="AI2375" s="430" t="str">
        <f t="shared" si="78"/>
        <v/>
      </c>
    </row>
    <row r="2376" spans="3:35" ht="20" customHeight="1">
      <c r="C2376" s="83">
        <v>2364</v>
      </c>
      <c r="D2376" s="541"/>
      <c r="E2376" s="541"/>
      <c r="F2376" s="541"/>
      <c r="G2376" s="542"/>
      <c r="H2376" s="541"/>
      <c r="I2376" s="541"/>
      <c r="K2376" s="287">
        <v>1</v>
      </c>
      <c r="AG2376" s="430" t="str">
        <f>IF(AI2376=1,SUM(AI$13:AI2376),"")</f>
        <v/>
      </c>
      <c r="AH2376" s="431" t="str">
        <f t="shared" si="77"/>
        <v/>
      </c>
      <c r="AI2376" s="430" t="str">
        <f t="shared" si="78"/>
        <v/>
      </c>
    </row>
    <row r="2377" spans="3:35" ht="20" customHeight="1">
      <c r="C2377" s="83">
        <v>2365</v>
      </c>
      <c r="D2377" s="541"/>
      <c r="E2377" s="541"/>
      <c r="F2377" s="541"/>
      <c r="G2377" s="542"/>
      <c r="H2377" s="541"/>
      <c r="I2377" s="541"/>
      <c r="K2377" s="287">
        <v>1</v>
      </c>
      <c r="AG2377" s="430" t="str">
        <f>IF(AI2377=1,SUM(AI$13:AI2377),"")</f>
        <v/>
      </c>
      <c r="AH2377" s="431" t="str">
        <f t="shared" si="77"/>
        <v/>
      </c>
      <c r="AI2377" s="430" t="str">
        <f t="shared" si="78"/>
        <v/>
      </c>
    </row>
    <row r="2378" spans="3:35" ht="20" customHeight="1">
      <c r="C2378" s="83">
        <v>2366</v>
      </c>
      <c r="D2378" s="541"/>
      <c r="E2378" s="541"/>
      <c r="F2378" s="541"/>
      <c r="G2378" s="542"/>
      <c r="H2378" s="541"/>
      <c r="I2378" s="541"/>
      <c r="K2378" s="287">
        <v>1</v>
      </c>
      <c r="AG2378" s="430" t="str">
        <f>IF(AI2378=1,SUM(AI$13:AI2378),"")</f>
        <v/>
      </c>
      <c r="AH2378" s="431" t="str">
        <f t="shared" si="77"/>
        <v/>
      </c>
      <c r="AI2378" s="430" t="str">
        <f t="shared" si="78"/>
        <v/>
      </c>
    </row>
    <row r="2379" spans="3:35" ht="20" customHeight="1">
      <c r="C2379" s="83">
        <v>2367</v>
      </c>
      <c r="D2379" s="541"/>
      <c r="E2379" s="541"/>
      <c r="F2379" s="541"/>
      <c r="G2379" s="542"/>
      <c r="H2379" s="541"/>
      <c r="I2379" s="541"/>
      <c r="K2379" s="287">
        <v>1</v>
      </c>
      <c r="AG2379" s="430" t="str">
        <f>IF(AI2379=1,SUM(AI$13:AI2379),"")</f>
        <v/>
      </c>
      <c r="AH2379" s="431" t="str">
        <f t="shared" si="77"/>
        <v/>
      </c>
      <c r="AI2379" s="430" t="str">
        <f t="shared" si="78"/>
        <v/>
      </c>
    </row>
    <row r="2380" spans="3:35" ht="20" customHeight="1">
      <c r="C2380" s="83">
        <v>2368</v>
      </c>
      <c r="D2380" s="541"/>
      <c r="E2380" s="541"/>
      <c r="F2380" s="541"/>
      <c r="G2380" s="542"/>
      <c r="H2380" s="541"/>
      <c r="I2380" s="541"/>
      <c r="K2380" s="287">
        <v>1</v>
      </c>
      <c r="AG2380" s="430" t="str">
        <f>IF(AI2380=1,SUM(AI$13:AI2380),"")</f>
        <v/>
      </c>
      <c r="AH2380" s="431" t="str">
        <f t="shared" si="77"/>
        <v/>
      </c>
      <c r="AI2380" s="430" t="str">
        <f t="shared" si="78"/>
        <v/>
      </c>
    </row>
    <row r="2381" spans="3:35" ht="20" customHeight="1">
      <c r="C2381" s="83">
        <v>2369</v>
      </c>
      <c r="D2381" s="541"/>
      <c r="E2381" s="541"/>
      <c r="F2381" s="541"/>
      <c r="G2381" s="542"/>
      <c r="H2381" s="541"/>
      <c r="I2381" s="541"/>
      <c r="K2381" s="287">
        <v>1</v>
      </c>
      <c r="AG2381" s="430" t="str">
        <f>IF(AI2381=1,SUM(AI$13:AI2381),"")</f>
        <v/>
      </c>
      <c r="AH2381" s="431" t="str">
        <f t="shared" si="77"/>
        <v/>
      </c>
      <c r="AI2381" s="430" t="str">
        <f t="shared" si="78"/>
        <v/>
      </c>
    </row>
    <row r="2382" spans="3:35" ht="20" customHeight="1">
      <c r="C2382" s="83">
        <v>2370</v>
      </c>
      <c r="D2382" s="541"/>
      <c r="E2382" s="541"/>
      <c r="F2382" s="541"/>
      <c r="G2382" s="542"/>
      <c r="H2382" s="541"/>
      <c r="I2382" s="541"/>
      <c r="K2382" s="287">
        <v>1</v>
      </c>
      <c r="AG2382" s="430" t="str">
        <f>IF(AI2382=1,SUM(AI$13:AI2382),"")</f>
        <v/>
      </c>
      <c r="AH2382" s="431" t="str">
        <f t="shared" ref="AH2382:AH2445" si="79">IF(I2382="","",I2382&amp;"; ")</f>
        <v/>
      </c>
      <c r="AI2382" s="430" t="str">
        <f t="shared" ref="AI2382:AI2445" si="80">IF(AH2382="","",1)</f>
        <v/>
      </c>
    </row>
    <row r="2383" spans="3:35" ht="20" customHeight="1">
      <c r="C2383" s="83">
        <v>2371</v>
      </c>
      <c r="D2383" s="541"/>
      <c r="E2383" s="541"/>
      <c r="F2383" s="541"/>
      <c r="G2383" s="542"/>
      <c r="H2383" s="541"/>
      <c r="I2383" s="541"/>
      <c r="K2383" s="287">
        <v>1</v>
      </c>
      <c r="AG2383" s="430" t="str">
        <f>IF(AI2383=1,SUM(AI$13:AI2383),"")</f>
        <v/>
      </c>
      <c r="AH2383" s="431" t="str">
        <f t="shared" si="79"/>
        <v/>
      </c>
      <c r="AI2383" s="430" t="str">
        <f t="shared" si="80"/>
        <v/>
      </c>
    </row>
    <row r="2384" spans="3:35" ht="20" customHeight="1">
      <c r="C2384" s="83">
        <v>2372</v>
      </c>
      <c r="D2384" s="541"/>
      <c r="E2384" s="541"/>
      <c r="F2384" s="541"/>
      <c r="G2384" s="542"/>
      <c r="H2384" s="541"/>
      <c r="I2384" s="541"/>
      <c r="K2384" s="287">
        <v>1</v>
      </c>
      <c r="AG2384" s="430" t="str">
        <f>IF(AI2384=1,SUM(AI$13:AI2384),"")</f>
        <v/>
      </c>
      <c r="AH2384" s="431" t="str">
        <f t="shared" si="79"/>
        <v/>
      </c>
      <c r="AI2384" s="430" t="str">
        <f t="shared" si="80"/>
        <v/>
      </c>
    </row>
    <row r="2385" spans="3:35" ht="20" customHeight="1">
      <c r="C2385" s="83">
        <v>2373</v>
      </c>
      <c r="D2385" s="541"/>
      <c r="E2385" s="541"/>
      <c r="F2385" s="541"/>
      <c r="G2385" s="542"/>
      <c r="H2385" s="541"/>
      <c r="I2385" s="541"/>
      <c r="K2385" s="287">
        <v>1</v>
      </c>
      <c r="AG2385" s="430" t="str">
        <f>IF(AI2385=1,SUM(AI$13:AI2385),"")</f>
        <v/>
      </c>
      <c r="AH2385" s="431" t="str">
        <f t="shared" si="79"/>
        <v/>
      </c>
      <c r="AI2385" s="430" t="str">
        <f t="shared" si="80"/>
        <v/>
      </c>
    </row>
    <row r="2386" spans="3:35" ht="20" customHeight="1">
      <c r="C2386" s="83">
        <v>2374</v>
      </c>
      <c r="D2386" s="541"/>
      <c r="E2386" s="541"/>
      <c r="F2386" s="541"/>
      <c r="G2386" s="542"/>
      <c r="H2386" s="541"/>
      <c r="I2386" s="541"/>
      <c r="K2386" s="287">
        <v>1</v>
      </c>
      <c r="AG2386" s="430" t="str">
        <f>IF(AI2386=1,SUM(AI$13:AI2386),"")</f>
        <v/>
      </c>
      <c r="AH2386" s="431" t="str">
        <f t="shared" si="79"/>
        <v/>
      </c>
      <c r="AI2386" s="430" t="str">
        <f t="shared" si="80"/>
        <v/>
      </c>
    </row>
    <row r="2387" spans="3:35" ht="20" customHeight="1">
      <c r="C2387" s="83">
        <v>2375</v>
      </c>
      <c r="D2387" s="541"/>
      <c r="E2387" s="541"/>
      <c r="F2387" s="541"/>
      <c r="G2387" s="542"/>
      <c r="H2387" s="541"/>
      <c r="I2387" s="541"/>
      <c r="K2387" s="287">
        <v>1</v>
      </c>
      <c r="AG2387" s="430" t="str">
        <f>IF(AI2387=1,SUM(AI$13:AI2387),"")</f>
        <v/>
      </c>
      <c r="AH2387" s="431" t="str">
        <f t="shared" si="79"/>
        <v/>
      </c>
      <c r="AI2387" s="430" t="str">
        <f t="shared" si="80"/>
        <v/>
      </c>
    </row>
    <row r="2388" spans="3:35" ht="20" customHeight="1">
      <c r="C2388" s="83">
        <v>2376</v>
      </c>
      <c r="D2388" s="541"/>
      <c r="E2388" s="541"/>
      <c r="F2388" s="541"/>
      <c r="G2388" s="542"/>
      <c r="H2388" s="541"/>
      <c r="I2388" s="541"/>
      <c r="K2388" s="287">
        <v>1</v>
      </c>
      <c r="AG2388" s="430" t="str">
        <f>IF(AI2388=1,SUM(AI$13:AI2388),"")</f>
        <v/>
      </c>
      <c r="AH2388" s="431" t="str">
        <f t="shared" si="79"/>
        <v/>
      </c>
      <c r="AI2388" s="430" t="str">
        <f t="shared" si="80"/>
        <v/>
      </c>
    </row>
    <row r="2389" spans="3:35" ht="20" customHeight="1">
      <c r="C2389" s="83">
        <v>2377</v>
      </c>
      <c r="D2389" s="541"/>
      <c r="E2389" s="541"/>
      <c r="F2389" s="541"/>
      <c r="G2389" s="542"/>
      <c r="H2389" s="541"/>
      <c r="I2389" s="541"/>
      <c r="K2389" s="287">
        <v>1</v>
      </c>
      <c r="AG2389" s="430" t="str">
        <f>IF(AI2389=1,SUM(AI$13:AI2389),"")</f>
        <v/>
      </c>
      <c r="AH2389" s="431" t="str">
        <f t="shared" si="79"/>
        <v/>
      </c>
      <c r="AI2389" s="430" t="str">
        <f t="shared" si="80"/>
        <v/>
      </c>
    </row>
    <row r="2390" spans="3:35" ht="20" customHeight="1">
      <c r="C2390" s="83">
        <v>2378</v>
      </c>
      <c r="D2390" s="541"/>
      <c r="E2390" s="541"/>
      <c r="F2390" s="541"/>
      <c r="G2390" s="542"/>
      <c r="H2390" s="541"/>
      <c r="I2390" s="541"/>
      <c r="K2390" s="287">
        <v>1</v>
      </c>
      <c r="AG2390" s="430" t="str">
        <f>IF(AI2390=1,SUM(AI$13:AI2390),"")</f>
        <v/>
      </c>
      <c r="AH2390" s="431" t="str">
        <f t="shared" si="79"/>
        <v/>
      </c>
      <c r="AI2390" s="430" t="str">
        <f t="shared" si="80"/>
        <v/>
      </c>
    </row>
    <row r="2391" spans="3:35" ht="20" customHeight="1">
      <c r="C2391" s="83">
        <v>2379</v>
      </c>
      <c r="D2391" s="541"/>
      <c r="E2391" s="541"/>
      <c r="F2391" s="541"/>
      <c r="G2391" s="542"/>
      <c r="H2391" s="541"/>
      <c r="I2391" s="541"/>
      <c r="K2391" s="287">
        <v>1</v>
      </c>
      <c r="AG2391" s="430" t="str">
        <f>IF(AI2391=1,SUM(AI$13:AI2391),"")</f>
        <v/>
      </c>
      <c r="AH2391" s="431" t="str">
        <f t="shared" si="79"/>
        <v/>
      </c>
      <c r="AI2391" s="430" t="str">
        <f t="shared" si="80"/>
        <v/>
      </c>
    </row>
    <row r="2392" spans="3:35" ht="20" customHeight="1">
      <c r="C2392" s="83">
        <v>2380</v>
      </c>
      <c r="D2392" s="541"/>
      <c r="E2392" s="541"/>
      <c r="F2392" s="541"/>
      <c r="G2392" s="542"/>
      <c r="H2392" s="541"/>
      <c r="I2392" s="541"/>
      <c r="K2392" s="287">
        <v>1</v>
      </c>
      <c r="AG2392" s="430" t="str">
        <f>IF(AI2392=1,SUM(AI$13:AI2392),"")</f>
        <v/>
      </c>
      <c r="AH2392" s="431" t="str">
        <f t="shared" si="79"/>
        <v/>
      </c>
      <c r="AI2392" s="430" t="str">
        <f t="shared" si="80"/>
        <v/>
      </c>
    </row>
    <row r="2393" spans="3:35" ht="20" customHeight="1">
      <c r="C2393" s="83">
        <v>2381</v>
      </c>
      <c r="D2393" s="541"/>
      <c r="E2393" s="541"/>
      <c r="F2393" s="541"/>
      <c r="G2393" s="542"/>
      <c r="H2393" s="541"/>
      <c r="I2393" s="541"/>
      <c r="K2393" s="287">
        <v>1</v>
      </c>
      <c r="AG2393" s="430" t="str">
        <f>IF(AI2393=1,SUM(AI$13:AI2393),"")</f>
        <v/>
      </c>
      <c r="AH2393" s="431" t="str">
        <f t="shared" si="79"/>
        <v/>
      </c>
      <c r="AI2393" s="430" t="str">
        <f t="shared" si="80"/>
        <v/>
      </c>
    </row>
    <row r="2394" spans="3:35" ht="20" customHeight="1">
      <c r="C2394" s="83">
        <v>2382</v>
      </c>
      <c r="D2394" s="541"/>
      <c r="E2394" s="541"/>
      <c r="F2394" s="541"/>
      <c r="G2394" s="542"/>
      <c r="H2394" s="541"/>
      <c r="I2394" s="541"/>
      <c r="K2394" s="287">
        <v>1</v>
      </c>
      <c r="AG2394" s="430" t="str">
        <f>IF(AI2394=1,SUM(AI$13:AI2394),"")</f>
        <v/>
      </c>
      <c r="AH2394" s="431" t="str">
        <f t="shared" si="79"/>
        <v/>
      </c>
      <c r="AI2394" s="430" t="str">
        <f t="shared" si="80"/>
        <v/>
      </c>
    </row>
    <row r="2395" spans="3:35" ht="20" customHeight="1">
      <c r="C2395" s="83">
        <v>2383</v>
      </c>
      <c r="D2395" s="541"/>
      <c r="E2395" s="541"/>
      <c r="F2395" s="541"/>
      <c r="G2395" s="542"/>
      <c r="H2395" s="541"/>
      <c r="I2395" s="541"/>
      <c r="K2395" s="287">
        <v>1</v>
      </c>
      <c r="AG2395" s="430" t="str">
        <f>IF(AI2395=1,SUM(AI$13:AI2395),"")</f>
        <v/>
      </c>
      <c r="AH2395" s="431" t="str">
        <f t="shared" si="79"/>
        <v/>
      </c>
      <c r="AI2395" s="430" t="str">
        <f t="shared" si="80"/>
        <v/>
      </c>
    </row>
    <row r="2396" spans="3:35" ht="20" customHeight="1">
      <c r="C2396" s="83">
        <v>2384</v>
      </c>
      <c r="D2396" s="541"/>
      <c r="E2396" s="541"/>
      <c r="F2396" s="541"/>
      <c r="G2396" s="542"/>
      <c r="H2396" s="541"/>
      <c r="I2396" s="541"/>
      <c r="K2396" s="287">
        <v>1</v>
      </c>
      <c r="AG2396" s="430" t="str">
        <f>IF(AI2396=1,SUM(AI$13:AI2396),"")</f>
        <v/>
      </c>
      <c r="AH2396" s="431" t="str">
        <f t="shared" si="79"/>
        <v/>
      </c>
      <c r="AI2396" s="430" t="str">
        <f t="shared" si="80"/>
        <v/>
      </c>
    </row>
    <row r="2397" spans="3:35" ht="20" customHeight="1">
      <c r="C2397" s="83">
        <v>2385</v>
      </c>
      <c r="D2397" s="541"/>
      <c r="E2397" s="541"/>
      <c r="F2397" s="541"/>
      <c r="G2397" s="542"/>
      <c r="H2397" s="541"/>
      <c r="I2397" s="541"/>
      <c r="K2397" s="287">
        <v>1</v>
      </c>
      <c r="AG2397" s="430" t="str">
        <f>IF(AI2397=1,SUM(AI$13:AI2397),"")</f>
        <v/>
      </c>
      <c r="AH2397" s="431" t="str">
        <f t="shared" si="79"/>
        <v/>
      </c>
      <c r="AI2397" s="430" t="str">
        <f t="shared" si="80"/>
        <v/>
      </c>
    </row>
    <row r="2398" spans="3:35" ht="20" customHeight="1">
      <c r="C2398" s="83">
        <v>2386</v>
      </c>
      <c r="D2398" s="541"/>
      <c r="E2398" s="541"/>
      <c r="F2398" s="541"/>
      <c r="G2398" s="542"/>
      <c r="H2398" s="541"/>
      <c r="I2398" s="541"/>
      <c r="K2398" s="287">
        <v>1</v>
      </c>
      <c r="AG2398" s="430" t="str">
        <f>IF(AI2398=1,SUM(AI$13:AI2398),"")</f>
        <v/>
      </c>
      <c r="AH2398" s="431" t="str">
        <f t="shared" si="79"/>
        <v/>
      </c>
      <c r="AI2398" s="430" t="str">
        <f t="shared" si="80"/>
        <v/>
      </c>
    </row>
    <row r="2399" spans="3:35" ht="20" customHeight="1">
      <c r="C2399" s="83">
        <v>2387</v>
      </c>
      <c r="D2399" s="541"/>
      <c r="E2399" s="541"/>
      <c r="F2399" s="541"/>
      <c r="G2399" s="542"/>
      <c r="H2399" s="541"/>
      <c r="I2399" s="541"/>
      <c r="K2399" s="287">
        <v>1</v>
      </c>
      <c r="AG2399" s="430" t="str">
        <f>IF(AI2399=1,SUM(AI$13:AI2399),"")</f>
        <v/>
      </c>
      <c r="AH2399" s="431" t="str">
        <f t="shared" si="79"/>
        <v/>
      </c>
      <c r="AI2399" s="430" t="str">
        <f t="shared" si="80"/>
        <v/>
      </c>
    </row>
    <row r="2400" spans="3:35" ht="20" customHeight="1">
      <c r="C2400" s="83">
        <v>2388</v>
      </c>
      <c r="D2400" s="541"/>
      <c r="E2400" s="541"/>
      <c r="F2400" s="541"/>
      <c r="G2400" s="542"/>
      <c r="H2400" s="541"/>
      <c r="I2400" s="541"/>
      <c r="K2400" s="287">
        <v>1</v>
      </c>
      <c r="AG2400" s="430" t="str">
        <f>IF(AI2400=1,SUM(AI$13:AI2400),"")</f>
        <v/>
      </c>
      <c r="AH2400" s="431" t="str">
        <f t="shared" si="79"/>
        <v/>
      </c>
      <c r="AI2400" s="430" t="str">
        <f t="shared" si="80"/>
        <v/>
      </c>
    </row>
    <row r="2401" spans="3:35" ht="20" customHeight="1">
      <c r="C2401" s="83">
        <v>2389</v>
      </c>
      <c r="D2401" s="541"/>
      <c r="E2401" s="541"/>
      <c r="F2401" s="541"/>
      <c r="G2401" s="542"/>
      <c r="H2401" s="541"/>
      <c r="I2401" s="541"/>
      <c r="K2401" s="287">
        <v>1</v>
      </c>
      <c r="AG2401" s="430" t="str">
        <f>IF(AI2401=1,SUM(AI$13:AI2401),"")</f>
        <v/>
      </c>
      <c r="AH2401" s="431" t="str">
        <f t="shared" si="79"/>
        <v/>
      </c>
      <c r="AI2401" s="430" t="str">
        <f t="shared" si="80"/>
        <v/>
      </c>
    </row>
    <row r="2402" spans="3:35" ht="20" customHeight="1">
      <c r="C2402" s="83">
        <v>2390</v>
      </c>
      <c r="D2402" s="541"/>
      <c r="E2402" s="541"/>
      <c r="F2402" s="541"/>
      <c r="G2402" s="542"/>
      <c r="H2402" s="541"/>
      <c r="I2402" s="541"/>
      <c r="K2402" s="287">
        <v>1</v>
      </c>
      <c r="AG2402" s="430" t="str">
        <f>IF(AI2402=1,SUM(AI$13:AI2402),"")</f>
        <v/>
      </c>
      <c r="AH2402" s="431" t="str">
        <f t="shared" si="79"/>
        <v/>
      </c>
      <c r="AI2402" s="430" t="str">
        <f t="shared" si="80"/>
        <v/>
      </c>
    </row>
    <row r="2403" spans="3:35" ht="20" customHeight="1">
      <c r="C2403" s="83">
        <v>2391</v>
      </c>
      <c r="D2403" s="541"/>
      <c r="E2403" s="541"/>
      <c r="F2403" s="541"/>
      <c r="G2403" s="542"/>
      <c r="H2403" s="541"/>
      <c r="I2403" s="541"/>
      <c r="K2403" s="287">
        <v>1</v>
      </c>
      <c r="AG2403" s="430" t="str">
        <f>IF(AI2403=1,SUM(AI$13:AI2403),"")</f>
        <v/>
      </c>
      <c r="AH2403" s="431" t="str">
        <f t="shared" si="79"/>
        <v/>
      </c>
      <c r="AI2403" s="430" t="str">
        <f t="shared" si="80"/>
        <v/>
      </c>
    </row>
    <row r="2404" spans="3:35" ht="20" customHeight="1">
      <c r="C2404" s="83">
        <v>2392</v>
      </c>
      <c r="D2404" s="541"/>
      <c r="E2404" s="541"/>
      <c r="F2404" s="541"/>
      <c r="G2404" s="542"/>
      <c r="H2404" s="541"/>
      <c r="I2404" s="541"/>
      <c r="K2404" s="287">
        <v>1</v>
      </c>
      <c r="AG2404" s="430" t="str">
        <f>IF(AI2404=1,SUM(AI$13:AI2404),"")</f>
        <v/>
      </c>
      <c r="AH2404" s="431" t="str">
        <f t="shared" si="79"/>
        <v/>
      </c>
      <c r="AI2404" s="430" t="str">
        <f t="shared" si="80"/>
        <v/>
      </c>
    </row>
    <row r="2405" spans="3:35" ht="20" customHeight="1">
      <c r="C2405" s="83">
        <v>2393</v>
      </c>
      <c r="D2405" s="541"/>
      <c r="E2405" s="541"/>
      <c r="F2405" s="541"/>
      <c r="G2405" s="542"/>
      <c r="H2405" s="541"/>
      <c r="I2405" s="541"/>
      <c r="K2405" s="287">
        <v>1</v>
      </c>
      <c r="AG2405" s="430" t="str">
        <f>IF(AI2405=1,SUM(AI$13:AI2405),"")</f>
        <v/>
      </c>
      <c r="AH2405" s="431" t="str">
        <f t="shared" si="79"/>
        <v/>
      </c>
      <c r="AI2405" s="430" t="str">
        <f t="shared" si="80"/>
        <v/>
      </c>
    </row>
    <row r="2406" spans="3:35" ht="20" customHeight="1">
      <c r="C2406" s="83">
        <v>2394</v>
      </c>
      <c r="D2406" s="541"/>
      <c r="E2406" s="541"/>
      <c r="F2406" s="541"/>
      <c r="G2406" s="542"/>
      <c r="H2406" s="541"/>
      <c r="I2406" s="541"/>
      <c r="K2406" s="287">
        <v>1</v>
      </c>
      <c r="AG2406" s="430" t="str">
        <f>IF(AI2406=1,SUM(AI$13:AI2406),"")</f>
        <v/>
      </c>
      <c r="AH2406" s="431" t="str">
        <f t="shared" si="79"/>
        <v/>
      </c>
      <c r="AI2406" s="430" t="str">
        <f t="shared" si="80"/>
        <v/>
      </c>
    </row>
    <row r="2407" spans="3:35" ht="20" customHeight="1">
      <c r="C2407" s="83">
        <v>2395</v>
      </c>
      <c r="D2407" s="541"/>
      <c r="E2407" s="541"/>
      <c r="F2407" s="541"/>
      <c r="G2407" s="542"/>
      <c r="H2407" s="541"/>
      <c r="I2407" s="541"/>
      <c r="K2407" s="287">
        <v>1</v>
      </c>
      <c r="AG2407" s="430" t="str">
        <f>IF(AI2407=1,SUM(AI$13:AI2407),"")</f>
        <v/>
      </c>
      <c r="AH2407" s="431" t="str">
        <f t="shared" si="79"/>
        <v/>
      </c>
      <c r="AI2407" s="430" t="str">
        <f t="shared" si="80"/>
        <v/>
      </c>
    </row>
    <row r="2408" spans="3:35" ht="20" customHeight="1">
      <c r="C2408" s="83">
        <v>2396</v>
      </c>
      <c r="D2408" s="541"/>
      <c r="E2408" s="541"/>
      <c r="F2408" s="541"/>
      <c r="G2408" s="542"/>
      <c r="H2408" s="541"/>
      <c r="I2408" s="541"/>
      <c r="K2408" s="287">
        <v>1</v>
      </c>
      <c r="AG2408" s="430" t="str">
        <f>IF(AI2408=1,SUM(AI$13:AI2408),"")</f>
        <v/>
      </c>
      <c r="AH2408" s="431" t="str">
        <f t="shared" si="79"/>
        <v/>
      </c>
      <c r="AI2408" s="430" t="str">
        <f t="shared" si="80"/>
        <v/>
      </c>
    </row>
    <row r="2409" spans="3:35" ht="20" customHeight="1">
      <c r="C2409" s="83">
        <v>2397</v>
      </c>
      <c r="D2409" s="541"/>
      <c r="E2409" s="541"/>
      <c r="F2409" s="541"/>
      <c r="G2409" s="542"/>
      <c r="H2409" s="541"/>
      <c r="I2409" s="541"/>
      <c r="K2409" s="287">
        <v>1</v>
      </c>
      <c r="AG2409" s="430" t="str">
        <f>IF(AI2409=1,SUM(AI$13:AI2409),"")</f>
        <v/>
      </c>
      <c r="AH2409" s="431" t="str">
        <f t="shared" si="79"/>
        <v/>
      </c>
      <c r="AI2409" s="430" t="str">
        <f t="shared" si="80"/>
        <v/>
      </c>
    </row>
    <row r="2410" spans="3:35" ht="20" customHeight="1">
      <c r="C2410" s="83">
        <v>2398</v>
      </c>
      <c r="D2410" s="541"/>
      <c r="E2410" s="541"/>
      <c r="F2410" s="541"/>
      <c r="G2410" s="542"/>
      <c r="H2410" s="541"/>
      <c r="I2410" s="541"/>
      <c r="K2410" s="287">
        <v>1</v>
      </c>
      <c r="AG2410" s="430" t="str">
        <f>IF(AI2410=1,SUM(AI$13:AI2410),"")</f>
        <v/>
      </c>
      <c r="AH2410" s="431" t="str">
        <f t="shared" si="79"/>
        <v/>
      </c>
      <c r="AI2410" s="430" t="str">
        <f t="shared" si="80"/>
        <v/>
      </c>
    </row>
    <row r="2411" spans="3:35" ht="20" customHeight="1">
      <c r="C2411" s="83">
        <v>2399</v>
      </c>
      <c r="D2411" s="541"/>
      <c r="E2411" s="541"/>
      <c r="F2411" s="541"/>
      <c r="G2411" s="542"/>
      <c r="H2411" s="541"/>
      <c r="I2411" s="541"/>
      <c r="K2411" s="287">
        <v>1</v>
      </c>
      <c r="AG2411" s="430" t="str">
        <f>IF(AI2411=1,SUM(AI$13:AI2411),"")</f>
        <v/>
      </c>
      <c r="AH2411" s="431" t="str">
        <f t="shared" si="79"/>
        <v/>
      </c>
      <c r="AI2411" s="430" t="str">
        <f t="shared" si="80"/>
        <v/>
      </c>
    </row>
    <row r="2412" spans="3:35" ht="20" customHeight="1">
      <c r="C2412" s="83">
        <v>2400</v>
      </c>
      <c r="D2412" s="541"/>
      <c r="E2412" s="541"/>
      <c r="F2412" s="541"/>
      <c r="G2412" s="542"/>
      <c r="H2412" s="541"/>
      <c r="I2412" s="541"/>
      <c r="K2412" s="287">
        <v>1</v>
      </c>
      <c r="AG2412" s="430" t="str">
        <f>IF(AI2412=1,SUM(AI$13:AI2412),"")</f>
        <v/>
      </c>
      <c r="AH2412" s="431" t="str">
        <f t="shared" si="79"/>
        <v/>
      </c>
      <c r="AI2412" s="430" t="str">
        <f t="shared" si="80"/>
        <v/>
      </c>
    </row>
    <row r="2413" spans="3:35" ht="20" customHeight="1">
      <c r="C2413" s="83">
        <v>2401</v>
      </c>
      <c r="D2413" s="541"/>
      <c r="E2413" s="541"/>
      <c r="F2413" s="541"/>
      <c r="G2413" s="542"/>
      <c r="H2413" s="541"/>
      <c r="I2413" s="541"/>
      <c r="K2413" s="287">
        <v>1</v>
      </c>
      <c r="AG2413" s="430" t="str">
        <f>IF(AI2413=1,SUM(AI$13:AI2413),"")</f>
        <v/>
      </c>
      <c r="AH2413" s="431" t="str">
        <f t="shared" si="79"/>
        <v/>
      </c>
      <c r="AI2413" s="430" t="str">
        <f t="shared" si="80"/>
        <v/>
      </c>
    </row>
    <row r="2414" spans="3:35" ht="20" customHeight="1">
      <c r="C2414" s="83">
        <v>2402</v>
      </c>
      <c r="D2414" s="541"/>
      <c r="E2414" s="541"/>
      <c r="F2414" s="541"/>
      <c r="G2414" s="542"/>
      <c r="H2414" s="541"/>
      <c r="I2414" s="541"/>
      <c r="K2414" s="287">
        <v>1</v>
      </c>
      <c r="AG2414" s="430" t="str">
        <f>IF(AI2414=1,SUM(AI$13:AI2414),"")</f>
        <v/>
      </c>
      <c r="AH2414" s="431" t="str">
        <f t="shared" si="79"/>
        <v/>
      </c>
      <c r="AI2414" s="430" t="str">
        <f t="shared" si="80"/>
        <v/>
      </c>
    </row>
    <row r="2415" spans="3:35" ht="20" customHeight="1">
      <c r="C2415" s="83">
        <v>2403</v>
      </c>
      <c r="D2415" s="541"/>
      <c r="E2415" s="541"/>
      <c r="F2415" s="541"/>
      <c r="G2415" s="542"/>
      <c r="H2415" s="541"/>
      <c r="I2415" s="541"/>
      <c r="K2415" s="287">
        <v>1</v>
      </c>
      <c r="AG2415" s="430" t="str">
        <f>IF(AI2415=1,SUM(AI$13:AI2415),"")</f>
        <v/>
      </c>
      <c r="AH2415" s="431" t="str">
        <f t="shared" si="79"/>
        <v/>
      </c>
      <c r="AI2415" s="430" t="str">
        <f t="shared" si="80"/>
        <v/>
      </c>
    </row>
    <row r="2416" spans="3:35" ht="20" customHeight="1">
      <c r="C2416" s="83">
        <v>2404</v>
      </c>
      <c r="D2416" s="541"/>
      <c r="E2416" s="541"/>
      <c r="F2416" s="541"/>
      <c r="G2416" s="542"/>
      <c r="H2416" s="541"/>
      <c r="I2416" s="541"/>
      <c r="K2416" s="287">
        <v>1</v>
      </c>
      <c r="AG2416" s="430" t="str">
        <f>IF(AI2416=1,SUM(AI$13:AI2416),"")</f>
        <v/>
      </c>
      <c r="AH2416" s="431" t="str">
        <f t="shared" si="79"/>
        <v/>
      </c>
      <c r="AI2416" s="430" t="str">
        <f t="shared" si="80"/>
        <v/>
      </c>
    </row>
    <row r="2417" spans="3:35" ht="20" customHeight="1">
      <c r="C2417" s="83">
        <v>2405</v>
      </c>
      <c r="D2417" s="541"/>
      <c r="E2417" s="541"/>
      <c r="F2417" s="541"/>
      <c r="G2417" s="542"/>
      <c r="H2417" s="541"/>
      <c r="I2417" s="541"/>
      <c r="K2417" s="287">
        <v>1</v>
      </c>
      <c r="AG2417" s="430" t="str">
        <f>IF(AI2417=1,SUM(AI$13:AI2417),"")</f>
        <v/>
      </c>
      <c r="AH2417" s="431" t="str">
        <f t="shared" si="79"/>
        <v/>
      </c>
      <c r="AI2417" s="430" t="str">
        <f t="shared" si="80"/>
        <v/>
      </c>
    </row>
    <row r="2418" spans="3:35" ht="20" customHeight="1">
      <c r="C2418" s="83">
        <v>2406</v>
      </c>
      <c r="D2418" s="541"/>
      <c r="E2418" s="541"/>
      <c r="F2418" s="541"/>
      <c r="G2418" s="542"/>
      <c r="H2418" s="541"/>
      <c r="I2418" s="541"/>
      <c r="K2418" s="287">
        <v>1</v>
      </c>
      <c r="AG2418" s="430" t="str">
        <f>IF(AI2418=1,SUM(AI$13:AI2418),"")</f>
        <v/>
      </c>
      <c r="AH2418" s="431" t="str">
        <f t="shared" si="79"/>
        <v/>
      </c>
      <c r="AI2418" s="430" t="str">
        <f t="shared" si="80"/>
        <v/>
      </c>
    </row>
    <row r="2419" spans="3:35" ht="20" customHeight="1">
      <c r="C2419" s="83">
        <v>2407</v>
      </c>
      <c r="D2419" s="541"/>
      <c r="E2419" s="541"/>
      <c r="F2419" s="541"/>
      <c r="G2419" s="542"/>
      <c r="H2419" s="541"/>
      <c r="I2419" s="541"/>
      <c r="K2419" s="287">
        <v>1</v>
      </c>
      <c r="AG2419" s="430" t="str">
        <f>IF(AI2419=1,SUM(AI$13:AI2419),"")</f>
        <v/>
      </c>
      <c r="AH2419" s="431" t="str">
        <f t="shared" si="79"/>
        <v/>
      </c>
      <c r="AI2419" s="430" t="str">
        <f t="shared" si="80"/>
        <v/>
      </c>
    </row>
    <row r="2420" spans="3:35" ht="20" customHeight="1">
      <c r="C2420" s="83">
        <v>2408</v>
      </c>
      <c r="D2420" s="541"/>
      <c r="E2420" s="541"/>
      <c r="F2420" s="541"/>
      <c r="G2420" s="542"/>
      <c r="H2420" s="541"/>
      <c r="I2420" s="541"/>
      <c r="K2420" s="287">
        <v>1</v>
      </c>
      <c r="AG2420" s="430" t="str">
        <f>IF(AI2420=1,SUM(AI$13:AI2420),"")</f>
        <v/>
      </c>
      <c r="AH2420" s="431" t="str">
        <f t="shared" si="79"/>
        <v/>
      </c>
      <c r="AI2420" s="430" t="str">
        <f t="shared" si="80"/>
        <v/>
      </c>
    </row>
    <row r="2421" spans="3:35" ht="20" customHeight="1">
      <c r="C2421" s="83">
        <v>2409</v>
      </c>
      <c r="D2421" s="541"/>
      <c r="E2421" s="541"/>
      <c r="F2421" s="541"/>
      <c r="G2421" s="542"/>
      <c r="H2421" s="541"/>
      <c r="I2421" s="541"/>
      <c r="K2421" s="287">
        <v>1</v>
      </c>
      <c r="AG2421" s="430" t="str">
        <f>IF(AI2421=1,SUM(AI$13:AI2421),"")</f>
        <v/>
      </c>
      <c r="AH2421" s="431" t="str">
        <f t="shared" si="79"/>
        <v/>
      </c>
      <c r="AI2421" s="430" t="str">
        <f t="shared" si="80"/>
        <v/>
      </c>
    </row>
    <row r="2422" spans="3:35" ht="20" customHeight="1">
      <c r="C2422" s="83">
        <v>2410</v>
      </c>
      <c r="D2422" s="541"/>
      <c r="E2422" s="541"/>
      <c r="F2422" s="541"/>
      <c r="G2422" s="542"/>
      <c r="H2422" s="541"/>
      <c r="I2422" s="541"/>
      <c r="K2422" s="287">
        <v>1</v>
      </c>
      <c r="AG2422" s="430" t="str">
        <f>IF(AI2422=1,SUM(AI$13:AI2422),"")</f>
        <v/>
      </c>
      <c r="AH2422" s="431" t="str">
        <f t="shared" si="79"/>
        <v/>
      </c>
      <c r="AI2422" s="430" t="str">
        <f t="shared" si="80"/>
        <v/>
      </c>
    </row>
    <row r="2423" spans="3:35" ht="20" customHeight="1">
      <c r="C2423" s="83">
        <v>2411</v>
      </c>
      <c r="D2423" s="541"/>
      <c r="E2423" s="541"/>
      <c r="F2423" s="541"/>
      <c r="G2423" s="542"/>
      <c r="H2423" s="541"/>
      <c r="I2423" s="541"/>
      <c r="K2423" s="287">
        <v>1</v>
      </c>
      <c r="AG2423" s="430" t="str">
        <f>IF(AI2423=1,SUM(AI$13:AI2423),"")</f>
        <v/>
      </c>
      <c r="AH2423" s="431" t="str">
        <f t="shared" si="79"/>
        <v/>
      </c>
      <c r="AI2423" s="430" t="str">
        <f t="shared" si="80"/>
        <v/>
      </c>
    </row>
    <row r="2424" spans="3:35" ht="20" customHeight="1">
      <c r="C2424" s="83">
        <v>2412</v>
      </c>
      <c r="D2424" s="541"/>
      <c r="E2424" s="541"/>
      <c r="F2424" s="541"/>
      <c r="G2424" s="542"/>
      <c r="H2424" s="541"/>
      <c r="I2424" s="541"/>
      <c r="K2424" s="287">
        <v>1</v>
      </c>
      <c r="AG2424" s="430" t="str">
        <f>IF(AI2424=1,SUM(AI$13:AI2424),"")</f>
        <v/>
      </c>
      <c r="AH2424" s="431" t="str">
        <f t="shared" si="79"/>
        <v/>
      </c>
      <c r="AI2424" s="430" t="str">
        <f t="shared" si="80"/>
        <v/>
      </c>
    </row>
    <row r="2425" spans="3:35" ht="20" customHeight="1">
      <c r="C2425" s="83">
        <v>2413</v>
      </c>
      <c r="D2425" s="541"/>
      <c r="E2425" s="541"/>
      <c r="F2425" s="541"/>
      <c r="G2425" s="542"/>
      <c r="H2425" s="541"/>
      <c r="I2425" s="541"/>
      <c r="K2425" s="287">
        <v>1</v>
      </c>
      <c r="AG2425" s="430" t="str">
        <f>IF(AI2425=1,SUM(AI$13:AI2425),"")</f>
        <v/>
      </c>
      <c r="AH2425" s="431" t="str">
        <f t="shared" si="79"/>
        <v/>
      </c>
      <c r="AI2425" s="430" t="str">
        <f t="shared" si="80"/>
        <v/>
      </c>
    </row>
    <row r="2426" spans="3:35" ht="20" customHeight="1">
      <c r="C2426" s="83">
        <v>2414</v>
      </c>
      <c r="D2426" s="541"/>
      <c r="E2426" s="541"/>
      <c r="F2426" s="541"/>
      <c r="G2426" s="542"/>
      <c r="H2426" s="541"/>
      <c r="I2426" s="541"/>
      <c r="K2426" s="287">
        <v>1</v>
      </c>
      <c r="AG2426" s="430" t="str">
        <f>IF(AI2426=1,SUM(AI$13:AI2426),"")</f>
        <v/>
      </c>
      <c r="AH2426" s="431" t="str">
        <f t="shared" si="79"/>
        <v/>
      </c>
      <c r="AI2426" s="430" t="str">
        <f t="shared" si="80"/>
        <v/>
      </c>
    </row>
    <row r="2427" spans="3:35" ht="20" customHeight="1">
      <c r="C2427" s="83">
        <v>2415</v>
      </c>
      <c r="D2427" s="541"/>
      <c r="E2427" s="541"/>
      <c r="F2427" s="541"/>
      <c r="G2427" s="542"/>
      <c r="H2427" s="541"/>
      <c r="I2427" s="541"/>
      <c r="K2427" s="287">
        <v>1</v>
      </c>
      <c r="AG2427" s="430" t="str">
        <f>IF(AI2427=1,SUM(AI$13:AI2427),"")</f>
        <v/>
      </c>
      <c r="AH2427" s="431" t="str">
        <f t="shared" si="79"/>
        <v/>
      </c>
      <c r="AI2427" s="430" t="str">
        <f t="shared" si="80"/>
        <v/>
      </c>
    </row>
    <row r="2428" spans="3:35" ht="20" customHeight="1">
      <c r="C2428" s="83">
        <v>2416</v>
      </c>
      <c r="D2428" s="541"/>
      <c r="E2428" s="541"/>
      <c r="F2428" s="541"/>
      <c r="G2428" s="542"/>
      <c r="H2428" s="541"/>
      <c r="I2428" s="541"/>
      <c r="K2428" s="287">
        <v>1</v>
      </c>
      <c r="AG2428" s="430" t="str">
        <f>IF(AI2428=1,SUM(AI$13:AI2428),"")</f>
        <v/>
      </c>
      <c r="AH2428" s="431" t="str">
        <f t="shared" si="79"/>
        <v/>
      </c>
      <c r="AI2428" s="430" t="str">
        <f t="shared" si="80"/>
        <v/>
      </c>
    </row>
    <row r="2429" spans="3:35" ht="20" customHeight="1">
      <c r="C2429" s="83">
        <v>2417</v>
      </c>
      <c r="D2429" s="541"/>
      <c r="E2429" s="541"/>
      <c r="F2429" s="541"/>
      <c r="G2429" s="542"/>
      <c r="H2429" s="541"/>
      <c r="I2429" s="541"/>
      <c r="K2429" s="287">
        <v>1</v>
      </c>
      <c r="AG2429" s="430" t="str">
        <f>IF(AI2429=1,SUM(AI$13:AI2429),"")</f>
        <v/>
      </c>
      <c r="AH2429" s="431" t="str">
        <f t="shared" si="79"/>
        <v/>
      </c>
      <c r="AI2429" s="430" t="str">
        <f t="shared" si="80"/>
        <v/>
      </c>
    </row>
    <row r="2430" spans="3:35" ht="20" customHeight="1">
      <c r="C2430" s="83">
        <v>2418</v>
      </c>
      <c r="D2430" s="541"/>
      <c r="E2430" s="541"/>
      <c r="F2430" s="541"/>
      <c r="G2430" s="542"/>
      <c r="H2430" s="541"/>
      <c r="I2430" s="541"/>
      <c r="K2430" s="287">
        <v>1</v>
      </c>
      <c r="AG2430" s="430" t="str">
        <f>IF(AI2430=1,SUM(AI$13:AI2430),"")</f>
        <v/>
      </c>
      <c r="AH2430" s="431" t="str">
        <f t="shared" si="79"/>
        <v/>
      </c>
      <c r="AI2430" s="430" t="str">
        <f t="shared" si="80"/>
        <v/>
      </c>
    </row>
    <row r="2431" spans="3:35" ht="20" customHeight="1">
      <c r="C2431" s="83">
        <v>2419</v>
      </c>
      <c r="D2431" s="541"/>
      <c r="E2431" s="541"/>
      <c r="F2431" s="541"/>
      <c r="G2431" s="542"/>
      <c r="H2431" s="541"/>
      <c r="I2431" s="541"/>
      <c r="K2431" s="287">
        <v>1</v>
      </c>
      <c r="AG2431" s="430" t="str">
        <f>IF(AI2431=1,SUM(AI$13:AI2431),"")</f>
        <v/>
      </c>
      <c r="AH2431" s="431" t="str">
        <f t="shared" si="79"/>
        <v/>
      </c>
      <c r="AI2431" s="430" t="str">
        <f t="shared" si="80"/>
        <v/>
      </c>
    </row>
    <row r="2432" spans="3:35" ht="20" customHeight="1">
      <c r="C2432" s="83">
        <v>2420</v>
      </c>
      <c r="D2432" s="541"/>
      <c r="E2432" s="541"/>
      <c r="F2432" s="541"/>
      <c r="G2432" s="542"/>
      <c r="H2432" s="541"/>
      <c r="I2432" s="541"/>
      <c r="K2432" s="287">
        <v>1</v>
      </c>
      <c r="AG2432" s="430" t="str">
        <f>IF(AI2432=1,SUM(AI$13:AI2432),"")</f>
        <v/>
      </c>
      <c r="AH2432" s="431" t="str">
        <f t="shared" si="79"/>
        <v/>
      </c>
      <c r="AI2432" s="430" t="str">
        <f t="shared" si="80"/>
        <v/>
      </c>
    </row>
    <row r="2433" spans="3:35" ht="20" customHeight="1">
      <c r="C2433" s="83">
        <v>2421</v>
      </c>
      <c r="D2433" s="541"/>
      <c r="E2433" s="541"/>
      <c r="F2433" s="541"/>
      <c r="G2433" s="542"/>
      <c r="H2433" s="541"/>
      <c r="I2433" s="541"/>
      <c r="K2433" s="287">
        <v>1</v>
      </c>
      <c r="AG2433" s="430" t="str">
        <f>IF(AI2433=1,SUM(AI$13:AI2433),"")</f>
        <v/>
      </c>
      <c r="AH2433" s="431" t="str">
        <f t="shared" si="79"/>
        <v/>
      </c>
      <c r="AI2433" s="430" t="str">
        <f t="shared" si="80"/>
        <v/>
      </c>
    </row>
    <row r="2434" spans="3:35" ht="20" customHeight="1">
      <c r="C2434" s="83">
        <v>2422</v>
      </c>
      <c r="D2434" s="541"/>
      <c r="E2434" s="541"/>
      <c r="F2434" s="541"/>
      <c r="G2434" s="542"/>
      <c r="H2434" s="541"/>
      <c r="I2434" s="541"/>
      <c r="K2434" s="287">
        <v>1</v>
      </c>
      <c r="AG2434" s="430" t="str">
        <f>IF(AI2434=1,SUM(AI$13:AI2434),"")</f>
        <v/>
      </c>
      <c r="AH2434" s="431" t="str">
        <f t="shared" si="79"/>
        <v/>
      </c>
      <c r="AI2434" s="430" t="str">
        <f t="shared" si="80"/>
        <v/>
      </c>
    </row>
    <row r="2435" spans="3:35" ht="20" customHeight="1">
      <c r="C2435" s="83">
        <v>2423</v>
      </c>
      <c r="D2435" s="541"/>
      <c r="E2435" s="541"/>
      <c r="F2435" s="541"/>
      <c r="G2435" s="542"/>
      <c r="H2435" s="541"/>
      <c r="I2435" s="541"/>
      <c r="K2435" s="287">
        <v>1</v>
      </c>
      <c r="AG2435" s="430" t="str">
        <f>IF(AI2435=1,SUM(AI$13:AI2435),"")</f>
        <v/>
      </c>
      <c r="AH2435" s="431" t="str">
        <f t="shared" si="79"/>
        <v/>
      </c>
      <c r="AI2435" s="430" t="str">
        <f t="shared" si="80"/>
        <v/>
      </c>
    </row>
    <row r="2436" spans="3:35" ht="20" customHeight="1">
      <c r="C2436" s="83">
        <v>2424</v>
      </c>
      <c r="D2436" s="541"/>
      <c r="E2436" s="541"/>
      <c r="F2436" s="541"/>
      <c r="G2436" s="542"/>
      <c r="H2436" s="541"/>
      <c r="I2436" s="541"/>
      <c r="K2436" s="287">
        <v>1</v>
      </c>
      <c r="AG2436" s="430" t="str">
        <f>IF(AI2436=1,SUM(AI$13:AI2436),"")</f>
        <v/>
      </c>
      <c r="AH2436" s="431" t="str">
        <f t="shared" si="79"/>
        <v/>
      </c>
      <c r="AI2436" s="430" t="str">
        <f t="shared" si="80"/>
        <v/>
      </c>
    </row>
    <row r="2437" spans="3:35" ht="20" customHeight="1">
      <c r="C2437" s="83">
        <v>2425</v>
      </c>
      <c r="D2437" s="541"/>
      <c r="E2437" s="541"/>
      <c r="F2437" s="541"/>
      <c r="G2437" s="542"/>
      <c r="H2437" s="541"/>
      <c r="I2437" s="541"/>
      <c r="K2437" s="287">
        <v>1</v>
      </c>
      <c r="AG2437" s="430" t="str">
        <f>IF(AI2437=1,SUM(AI$13:AI2437),"")</f>
        <v/>
      </c>
      <c r="AH2437" s="431" t="str">
        <f t="shared" si="79"/>
        <v/>
      </c>
      <c r="AI2437" s="430" t="str">
        <f t="shared" si="80"/>
        <v/>
      </c>
    </row>
    <row r="2438" spans="3:35" ht="20" customHeight="1">
      <c r="C2438" s="83">
        <v>2426</v>
      </c>
      <c r="D2438" s="541"/>
      <c r="E2438" s="541"/>
      <c r="F2438" s="541"/>
      <c r="G2438" s="542"/>
      <c r="H2438" s="541"/>
      <c r="I2438" s="541"/>
      <c r="K2438" s="287">
        <v>1</v>
      </c>
      <c r="AG2438" s="430" t="str">
        <f>IF(AI2438=1,SUM(AI$13:AI2438),"")</f>
        <v/>
      </c>
      <c r="AH2438" s="431" t="str">
        <f t="shared" si="79"/>
        <v/>
      </c>
      <c r="AI2438" s="430" t="str">
        <f t="shared" si="80"/>
        <v/>
      </c>
    </row>
    <row r="2439" spans="3:35" ht="20" customHeight="1">
      <c r="C2439" s="83">
        <v>2427</v>
      </c>
      <c r="D2439" s="541"/>
      <c r="E2439" s="541"/>
      <c r="F2439" s="541"/>
      <c r="G2439" s="542"/>
      <c r="H2439" s="541"/>
      <c r="I2439" s="541"/>
      <c r="K2439" s="287">
        <v>1</v>
      </c>
      <c r="AG2439" s="430" t="str">
        <f>IF(AI2439=1,SUM(AI$13:AI2439),"")</f>
        <v/>
      </c>
      <c r="AH2439" s="431" t="str">
        <f t="shared" si="79"/>
        <v/>
      </c>
      <c r="AI2439" s="430" t="str">
        <f t="shared" si="80"/>
        <v/>
      </c>
    </row>
    <row r="2440" spans="3:35" ht="20" customHeight="1">
      <c r="C2440" s="83">
        <v>2428</v>
      </c>
      <c r="D2440" s="541"/>
      <c r="E2440" s="541"/>
      <c r="F2440" s="541"/>
      <c r="G2440" s="542"/>
      <c r="H2440" s="541"/>
      <c r="I2440" s="541"/>
      <c r="K2440" s="287">
        <v>1</v>
      </c>
      <c r="AG2440" s="430" t="str">
        <f>IF(AI2440=1,SUM(AI$13:AI2440),"")</f>
        <v/>
      </c>
      <c r="AH2440" s="431" t="str">
        <f t="shared" si="79"/>
        <v/>
      </c>
      <c r="AI2440" s="430" t="str">
        <f t="shared" si="80"/>
        <v/>
      </c>
    </row>
    <row r="2441" spans="3:35" ht="20" customHeight="1">
      <c r="C2441" s="83">
        <v>2429</v>
      </c>
      <c r="D2441" s="541"/>
      <c r="E2441" s="541"/>
      <c r="F2441" s="541"/>
      <c r="G2441" s="542"/>
      <c r="H2441" s="541"/>
      <c r="I2441" s="541"/>
      <c r="K2441" s="287">
        <v>1</v>
      </c>
      <c r="AG2441" s="430" t="str">
        <f>IF(AI2441=1,SUM(AI$13:AI2441),"")</f>
        <v/>
      </c>
      <c r="AH2441" s="431" t="str">
        <f t="shared" si="79"/>
        <v/>
      </c>
      <c r="AI2441" s="430" t="str">
        <f t="shared" si="80"/>
        <v/>
      </c>
    </row>
    <row r="2442" spans="3:35" ht="20" customHeight="1">
      <c r="C2442" s="83">
        <v>2430</v>
      </c>
      <c r="D2442" s="541"/>
      <c r="E2442" s="541"/>
      <c r="F2442" s="541"/>
      <c r="G2442" s="542"/>
      <c r="H2442" s="541"/>
      <c r="I2442" s="541"/>
      <c r="K2442" s="287">
        <v>1</v>
      </c>
      <c r="AG2442" s="430" t="str">
        <f>IF(AI2442=1,SUM(AI$13:AI2442),"")</f>
        <v/>
      </c>
      <c r="AH2442" s="431" t="str">
        <f t="shared" si="79"/>
        <v/>
      </c>
      <c r="AI2442" s="430" t="str">
        <f t="shared" si="80"/>
        <v/>
      </c>
    </row>
    <row r="2443" spans="3:35" ht="20" customHeight="1">
      <c r="C2443" s="83">
        <v>2431</v>
      </c>
      <c r="D2443" s="541"/>
      <c r="E2443" s="541"/>
      <c r="F2443" s="541"/>
      <c r="G2443" s="542"/>
      <c r="H2443" s="541"/>
      <c r="I2443" s="541"/>
      <c r="K2443" s="287">
        <v>1</v>
      </c>
      <c r="AG2443" s="430" t="str">
        <f>IF(AI2443=1,SUM(AI$13:AI2443),"")</f>
        <v/>
      </c>
      <c r="AH2443" s="431" t="str">
        <f t="shared" si="79"/>
        <v/>
      </c>
      <c r="AI2443" s="430" t="str">
        <f t="shared" si="80"/>
        <v/>
      </c>
    </row>
    <row r="2444" spans="3:35" ht="20" customHeight="1">
      <c r="C2444" s="83">
        <v>2432</v>
      </c>
      <c r="D2444" s="541"/>
      <c r="E2444" s="541"/>
      <c r="F2444" s="541"/>
      <c r="G2444" s="542"/>
      <c r="H2444" s="541"/>
      <c r="I2444" s="541"/>
      <c r="K2444" s="287">
        <v>1</v>
      </c>
      <c r="AG2444" s="430" t="str">
        <f>IF(AI2444=1,SUM(AI$13:AI2444),"")</f>
        <v/>
      </c>
      <c r="AH2444" s="431" t="str">
        <f t="shared" si="79"/>
        <v/>
      </c>
      <c r="AI2444" s="430" t="str">
        <f t="shared" si="80"/>
        <v/>
      </c>
    </row>
    <row r="2445" spans="3:35" ht="20" customHeight="1">
      <c r="C2445" s="83">
        <v>2433</v>
      </c>
      <c r="D2445" s="541"/>
      <c r="E2445" s="541"/>
      <c r="F2445" s="541"/>
      <c r="G2445" s="542"/>
      <c r="H2445" s="541"/>
      <c r="I2445" s="541"/>
      <c r="K2445" s="287">
        <v>1</v>
      </c>
      <c r="AG2445" s="430" t="str">
        <f>IF(AI2445=1,SUM(AI$13:AI2445),"")</f>
        <v/>
      </c>
      <c r="AH2445" s="431" t="str">
        <f t="shared" si="79"/>
        <v/>
      </c>
      <c r="AI2445" s="430" t="str">
        <f t="shared" si="80"/>
        <v/>
      </c>
    </row>
    <row r="2446" spans="3:35" ht="20" customHeight="1">
      <c r="C2446" s="83">
        <v>2434</v>
      </c>
      <c r="D2446" s="541"/>
      <c r="E2446" s="541"/>
      <c r="F2446" s="541"/>
      <c r="G2446" s="542"/>
      <c r="H2446" s="541"/>
      <c r="I2446" s="541"/>
      <c r="K2446" s="287">
        <v>1</v>
      </c>
      <c r="AG2446" s="430" t="str">
        <f>IF(AI2446=1,SUM(AI$13:AI2446),"")</f>
        <v/>
      </c>
      <c r="AH2446" s="431" t="str">
        <f t="shared" ref="AH2446:AH2509" si="81">IF(I2446="","",I2446&amp;"; ")</f>
        <v/>
      </c>
      <c r="AI2446" s="430" t="str">
        <f t="shared" ref="AI2446:AI2509" si="82">IF(AH2446="","",1)</f>
        <v/>
      </c>
    </row>
    <row r="2447" spans="3:35" ht="20" customHeight="1">
      <c r="C2447" s="83">
        <v>2435</v>
      </c>
      <c r="D2447" s="541"/>
      <c r="E2447" s="541"/>
      <c r="F2447" s="541"/>
      <c r="G2447" s="542"/>
      <c r="H2447" s="541"/>
      <c r="I2447" s="541"/>
      <c r="K2447" s="287">
        <v>1</v>
      </c>
      <c r="AG2447" s="430" t="str">
        <f>IF(AI2447=1,SUM(AI$13:AI2447),"")</f>
        <v/>
      </c>
      <c r="AH2447" s="431" t="str">
        <f t="shared" si="81"/>
        <v/>
      </c>
      <c r="AI2447" s="430" t="str">
        <f t="shared" si="82"/>
        <v/>
      </c>
    </row>
    <row r="2448" spans="3:35" ht="20" customHeight="1">
      <c r="C2448" s="83">
        <v>2436</v>
      </c>
      <c r="D2448" s="541"/>
      <c r="E2448" s="541"/>
      <c r="F2448" s="541"/>
      <c r="G2448" s="542"/>
      <c r="H2448" s="541"/>
      <c r="I2448" s="541"/>
      <c r="K2448" s="287">
        <v>1</v>
      </c>
      <c r="AG2448" s="430" t="str">
        <f>IF(AI2448=1,SUM(AI$13:AI2448),"")</f>
        <v/>
      </c>
      <c r="AH2448" s="431" t="str">
        <f t="shared" si="81"/>
        <v/>
      </c>
      <c r="AI2448" s="430" t="str">
        <f t="shared" si="82"/>
        <v/>
      </c>
    </row>
    <row r="2449" spans="3:35" ht="20" customHeight="1">
      <c r="C2449" s="83">
        <v>2437</v>
      </c>
      <c r="D2449" s="541"/>
      <c r="E2449" s="541"/>
      <c r="F2449" s="541"/>
      <c r="G2449" s="542"/>
      <c r="H2449" s="541"/>
      <c r="I2449" s="541"/>
      <c r="K2449" s="287">
        <v>1</v>
      </c>
      <c r="AG2449" s="430" t="str">
        <f>IF(AI2449=1,SUM(AI$13:AI2449),"")</f>
        <v/>
      </c>
      <c r="AH2449" s="431" t="str">
        <f t="shared" si="81"/>
        <v/>
      </c>
      <c r="AI2449" s="430" t="str">
        <f t="shared" si="82"/>
        <v/>
      </c>
    </row>
    <row r="2450" spans="3:35" ht="20" customHeight="1">
      <c r="C2450" s="83">
        <v>2438</v>
      </c>
      <c r="D2450" s="541"/>
      <c r="E2450" s="541"/>
      <c r="F2450" s="541"/>
      <c r="G2450" s="542"/>
      <c r="H2450" s="541"/>
      <c r="I2450" s="541"/>
      <c r="K2450" s="287">
        <v>1</v>
      </c>
      <c r="AG2450" s="430" t="str">
        <f>IF(AI2450=1,SUM(AI$13:AI2450),"")</f>
        <v/>
      </c>
      <c r="AH2450" s="431" t="str">
        <f t="shared" si="81"/>
        <v/>
      </c>
      <c r="AI2450" s="430" t="str">
        <f t="shared" si="82"/>
        <v/>
      </c>
    </row>
    <row r="2451" spans="3:35" ht="20" customHeight="1">
      <c r="C2451" s="83">
        <v>2439</v>
      </c>
      <c r="D2451" s="541"/>
      <c r="E2451" s="541"/>
      <c r="F2451" s="541"/>
      <c r="G2451" s="542"/>
      <c r="H2451" s="541"/>
      <c r="I2451" s="541"/>
      <c r="K2451" s="287">
        <v>1</v>
      </c>
      <c r="AG2451" s="430" t="str">
        <f>IF(AI2451=1,SUM(AI$13:AI2451),"")</f>
        <v/>
      </c>
      <c r="AH2451" s="431" t="str">
        <f t="shared" si="81"/>
        <v/>
      </c>
      <c r="AI2451" s="430" t="str">
        <f t="shared" si="82"/>
        <v/>
      </c>
    </row>
    <row r="2452" spans="3:35" ht="20" customHeight="1">
      <c r="C2452" s="83">
        <v>2440</v>
      </c>
      <c r="D2452" s="541"/>
      <c r="E2452" s="541"/>
      <c r="F2452" s="541"/>
      <c r="G2452" s="542"/>
      <c r="H2452" s="541"/>
      <c r="I2452" s="541"/>
      <c r="K2452" s="287">
        <v>1</v>
      </c>
      <c r="AG2452" s="430" t="str">
        <f>IF(AI2452=1,SUM(AI$13:AI2452),"")</f>
        <v/>
      </c>
      <c r="AH2452" s="431" t="str">
        <f t="shared" si="81"/>
        <v/>
      </c>
      <c r="AI2452" s="430" t="str">
        <f t="shared" si="82"/>
        <v/>
      </c>
    </row>
    <row r="2453" spans="3:35" ht="20" customHeight="1">
      <c r="C2453" s="83">
        <v>2441</v>
      </c>
      <c r="D2453" s="541"/>
      <c r="E2453" s="541"/>
      <c r="F2453" s="541"/>
      <c r="G2453" s="542"/>
      <c r="H2453" s="541"/>
      <c r="I2453" s="541"/>
      <c r="K2453" s="287">
        <v>1</v>
      </c>
      <c r="AG2453" s="430" t="str">
        <f>IF(AI2453=1,SUM(AI$13:AI2453),"")</f>
        <v/>
      </c>
      <c r="AH2453" s="431" t="str">
        <f t="shared" si="81"/>
        <v/>
      </c>
      <c r="AI2453" s="430" t="str">
        <f t="shared" si="82"/>
        <v/>
      </c>
    </row>
    <row r="2454" spans="3:35" ht="20" customHeight="1">
      <c r="C2454" s="83">
        <v>2442</v>
      </c>
      <c r="D2454" s="541"/>
      <c r="E2454" s="541"/>
      <c r="F2454" s="541"/>
      <c r="G2454" s="542"/>
      <c r="H2454" s="541"/>
      <c r="I2454" s="541"/>
      <c r="K2454" s="287">
        <v>1</v>
      </c>
      <c r="AG2454" s="430" t="str">
        <f>IF(AI2454=1,SUM(AI$13:AI2454),"")</f>
        <v/>
      </c>
      <c r="AH2454" s="431" t="str">
        <f t="shared" si="81"/>
        <v/>
      </c>
      <c r="AI2454" s="430" t="str">
        <f t="shared" si="82"/>
        <v/>
      </c>
    </row>
    <row r="2455" spans="3:35" ht="20" customHeight="1">
      <c r="C2455" s="83">
        <v>2443</v>
      </c>
      <c r="D2455" s="541"/>
      <c r="E2455" s="541"/>
      <c r="F2455" s="541"/>
      <c r="G2455" s="542"/>
      <c r="H2455" s="541"/>
      <c r="I2455" s="541"/>
      <c r="K2455" s="287">
        <v>1</v>
      </c>
      <c r="AG2455" s="430" t="str">
        <f>IF(AI2455=1,SUM(AI$13:AI2455),"")</f>
        <v/>
      </c>
      <c r="AH2455" s="431" t="str">
        <f t="shared" si="81"/>
        <v/>
      </c>
      <c r="AI2455" s="430" t="str">
        <f t="shared" si="82"/>
        <v/>
      </c>
    </row>
    <row r="2456" spans="3:35" ht="20" customHeight="1">
      <c r="C2456" s="83">
        <v>2444</v>
      </c>
      <c r="D2456" s="541"/>
      <c r="E2456" s="541"/>
      <c r="F2456" s="541"/>
      <c r="G2456" s="542"/>
      <c r="H2456" s="541"/>
      <c r="I2456" s="541"/>
      <c r="K2456" s="287">
        <v>1</v>
      </c>
      <c r="AG2456" s="430" t="str">
        <f>IF(AI2456=1,SUM(AI$13:AI2456),"")</f>
        <v/>
      </c>
      <c r="AH2456" s="431" t="str">
        <f t="shared" si="81"/>
        <v/>
      </c>
      <c r="AI2456" s="430" t="str">
        <f t="shared" si="82"/>
        <v/>
      </c>
    </row>
    <row r="2457" spans="3:35" ht="20" customHeight="1">
      <c r="C2457" s="83">
        <v>2445</v>
      </c>
      <c r="D2457" s="541"/>
      <c r="E2457" s="541"/>
      <c r="F2457" s="541"/>
      <c r="G2457" s="542"/>
      <c r="H2457" s="541"/>
      <c r="I2457" s="541"/>
      <c r="K2457" s="287">
        <v>1</v>
      </c>
      <c r="AG2457" s="430" t="str">
        <f>IF(AI2457=1,SUM(AI$13:AI2457),"")</f>
        <v/>
      </c>
      <c r="AH2457" s="431" t="str">
        <f t="shared" si="81"/>
        <v/>
      </c>
      <c r="AI2457" s="430" t="str">
        <f t="shared" si="82"/>
        <v/>
      </c>
    </row>
    <row r="2458" spans="3:35" ht="20" customHeight="1">
      <c r="C2458" s="83">
        <v>2446</v>
      </c>
      <c r="D2458" s="541"/>
      <c r="E2458" s="541"/>
      <c r="F2458" s="541"/>
      <c r="G2458" s="542"/>
      <c r="H2458" s="541"/>
      <c r="I2458" s="541"/>
      <c r="K2458" s="287">
        <v>1</v>
      </c>
      <c r="AG2458" s="430" t="str">
        <f>IF(AI2458=1,SUM(AI$13:AI2458),"")</f>
        <v/>
      </c>
      <c r="AH2458" s="431" t="str">
        <f t="shared" si="81"/>
        <v/>
      </c>
      <c r="AI2458" s="430" t="str">
        <f t="shared" si="82"/>
        <v/>
      </c>
    </row>
    <row r="2459" spans="3:35" ht="20" customHeight="1">
      <c r="C2459" s="83">
        <v>2447</v>
      </c>
      <c r="D2459" s="541"/>
      <c r="E2459" s="541"/>
      <c r="F2459" s="541"/>
      <c r="G2459" s="542"/>
      <c r="H2459" s="541"/>
      <c r="I2459" s="541"/>
      <c r="K2459" s="287">
        <v>1</v>
      </c>
      <c r="AG2459" s="430" t="str">
        <f>IF(AI2459=1,SUM(AI$13:AI2459),"")</f>
        <v/>
      </c>
      <c r="AH2459" s="431" t="str">
        <f t="shared" si="81"/>
        <v/>
      </c>
      <c r="AI2459" s="430" t="str">
        <f t="shared" si="82"/>
        <v/>
      </c>
    </row>
    <row r="2460" spans="3:35" ht="20" customHeight="1">
      <c r="C2460" s="83">
        <v>2448</v>
      </c>
      <c r="D2460" s="541"/>
      <c r="E2460" s="541"/>
      <c r="F2460" s="541"/>
      <c r="G2460" s="542"/>
      <c r="H2460" s="541"/>
      <c r="I2460" s="541"/>
      <c r="K2460" s="287">
        <v>1</v>
      </c>
      <c r="AG2460" s="430" t="str">
        <f>IF(AI2460=1,SUM(AI$13:AI2460),"")</f>
        <v/>
      </c>
      <c r="AH2460" s="431" t="str">
        <f t="shared" si="81"/>
        <v/>
      </c>
      <c r="AI2460" s="430" t="str">
        <f t="shared" si="82"/>
        <v/>
      </c>
    </row>
    <row r="2461" spans="3:35" ht="20" customHeight="1">
      <c r="C2461" s="83">
        <v>2449</v>
      </c>
      <c r="D2461" s="541"/>
      <c r="E2461" s="541"/>
      <c r="F2461" s="541"/>
      <c r="G2461" s="542"/>
      <c r="H2461" s="541"/>
      <c r="I2461" s="541"/>
      <c r="K2461" s="287">
        <v>1</v>
      </c>
      <c r="AG2461" s="430" t="str">
        <f>IF(AI2461=1,SUM(AI$13:AI2461),"")</f>
        <v/>
      </c>
      <c r="AH2461" s="431" t="str">
        <f t="shared" si="81"/>
        <v/>
      </c>
      <c r="AI2461" s="430" t="str">
        <f t="shared" si="82"/>
        <v/>
      </c>
    </row>
    <row r="2462" spans="3:35" ht="20" customHeight="1">
      <c r="C2462" s="83">
        <v>2450</v>
      </c>
      <c r="D2462" s="541"/>
      <c r="E2462" s="541"/>
      <c r="F2462" s="541"/>
      <c r="G2462" s="542"/>
      <c r="H2462" s="541"/>
      <c r="I2462" s="541"/>
      <c r="K2462" s="287">
        <v>1</v>
      </c>
      <c r="AG2462" s="430" t="str">
        <f>IF(AI2462=1,SUM(AI$13:AI2462),"")</f>
        <v/>
      </c>
      <c r="AH2462" s="431" t="str">
        <f t="shared" si="81"/>
        <v/>
      </c>
      <c r="AI2462" s="430" t="str">
        <f t="shared" si="82"/>
        <v/>
      </c>
    </row>
    <row r="2463" spans="3:35" ht="20" customHeight="1">
      <c r="C2463" s="83">
        <v>2451</v>
      </c>
      <c r="D2463" s="541"/>
      <c r="E2463" s="541"/>
      <c r="F2463" s="541"/>
      <c r="G2463" s="542"/>
      <c r="H2463" s="541"/>
      <c r="I2463" s="541"/>
      <c r="K2463" s="287">
        <v>1</v>
      </c>
      <c r="AG2463" s="430" t="str">
        <f>IF(AI2463=1,SUM(AI$13:AI2463),"")</f>
        <v/>
      </c>
      <c r="AH2463" s="431" t="str">
        <f t="shared" si="81"/>
        <v/>
      </c>
      <c r="AI2463" s="430" t="str">
        <f t="shared" si="82"/>
        <v/>
      </c>
    </row>
    <row r="2464" spans="3:35" ht="20" customHeight="1">
      <c r="C2464" s="83">
        <v>2452</v>
      </c>
      <c r="D2464" s="541"/>
      <c r="E2464" s="541"/>
      <c r="F2464" s="541"/>
      <c r="G2464" s="542"/>
      <c r="H2464" s="541"/>
      <c r="I2464" s="541"/>
      <c r="K2464" s="287">
        <v>1</v>
      </c>
      <c r="AG2464" s="430" t="str">
        <f>IF(AI2464=1,SUM(AI$13:AI2464),"")</f>
        <v/>
      </c>
      <c r="AH2464" s="431" t="str">
        <f t="shared" si="81"/>
        <v/>
      </c>
      <c r="AI2464" s="430" t="str">
        <f t="shared" si="82"/>
        <v/>
      </c>
    </row>
    <row r="2465" spans="3:35" ht="20" customHeight="1">
      <c r="C2465" s="83">
        <v>2453</v>
      </c>
      <c r="D2465" s="541"/>
      <c r="E2465" s="541"/>
      <c r="F2465" s="541"/>
      <c r="G2465" s="542"/>
      <c r="H2465" s="541"/>
      <c r="I2465" s="541"/>
      <c r="K2465" s="287">
        <v>1</v>
      </c>
      <c r="AG2465" s="430" t="str">
        <f>IF(AI2465=1,SUM(AI$13:AI2465),"")</f>
        <v/>
      </c>
      <c r="AH2465" s="431" t="str">
        <f t="shared" si="81"/>
        <v/>
      </c>
      <c r="AI2465" s="430" t="str">
        <f t="shared" si="82"/>
        <v/>
      </c>
    </row>
    <row r="2466" spans="3:35" ht="20" customHeight="1">
      <c r="C2466" s="83">
        <v>2454</v>
      </c>
      <c r="D2466" s="541"/>
      <c r="E2466" s="541"/>
      <c r="F2466" s="541"/>
      <c r="G2466" s="542"/>
      <c r="H2466" s="541"/>
      <c r="I2466" s="541"/>
      <c r="K2466" s="287">
        <v>1</v>
      </c>
      <c r="AG2466" s="430" t="str">
        <f>IF(AI2466=1,SUM(AI$13:AI2466),"")</f>
        <v/>
      </c>
      <c r="AH2466" s="431" t="str">
        <f t="shared" si="81"/>
        <v/>
      </c>
      <c r="AI2466" s="430" t="str">
        <f t="shared" si="82"/>
        <v/>
      </c>
    </row>
    <row r="2467" spans="3:35" ht="20" customHeight="1">
      <c r="C2467" s="83">
        <v>2455</v>
      </c>
      <c r="D2467" s="541"/>
      <c r="E2467" s="541"/>
      <c r="F2467" s="541"/>
      <c r="G2467" s="542"/>
      <c r="H2467" s="541"/>
      <c r="I2467" s="541"/>
      <c r="K2467" s="287">
        <v>1</v>
      </c>
      <c r="AG2467" s="430" t="str">
        <f>IF(AI2467=1,SUM(AI$13:AI2467),"")</f>
        <v/>
      </c>
      <c r="AH2467" s="431" t="str">
        <f t="shared" si="81"/>
        <v/>
      </c>
      <c r="AI2467" s="430" t="str">
        <f t="shared" si="82"/>
        <v/>
      </c>
    </row>
    <row r="2468" spans="3:35" ht="20" customHeight="1">
      <c r="C2468" s="83">
        <v>2456</v>
      </c>
      <c r="D2468" s="541"/>
      <c r="E2468" s="541"/>
      <c r="F2468" s="541"/>
      <c r="G2468" s="542"/>
      <c r="H2468" s="541"/>
      <c r="I2468" s="541"/>
      <c r="K2468" s="287">
        <v>1</v>
      </c>
      <c r="AG2468" s="430" t="str">
        <f>IF(AI2468=1,SUM(AI$13:AI2468),"")</f>
        <v/>
      </c>
      <c r="AH2468" s="431" t="str">
        <f t="shared" si="81"/>
        <v/>
      </c>
      <c r="AI2468" s="430" t="str">
        <f t="shared" si="82"/>
        <v/>
      </c>
    </row>
    <row r="2469" spans="3:35" ht="20" customHeight="1">
      <c r="C2469" s="83">
        <v>2457</v>
      </c>
      <c r="D2469" s="541"/>
      <c r="E2469" s="541"/>
      <c r="F2469" s="541"/>
      <c r="G2469" s="542"/>
      <c r="H2469" s="541"/>
      <c r="I2469" s="541"/>
      <c r="K2469" s="287">
        <v>1</v>
      </c>
      <c r="AG2469" s="430" t="str">
        <f>IF(AI2469=1,SUM(AI$13:AI2469),"")</f>
        <v/>
      </c>
      <c r="AH2469" s="431" t="str">
        <f t="shared" si="81"/>
        <v/>
      </c>
      <c r="AI2469" s="430" t="str">
        <f t="shared" si="82"/>
        <v/>
      </c>
    </row>
    <row r="2470" spans="3:35" ht="20" customHeight="1">
      <c r="C2470" s="83">
        <v>2458</v>
      </c>
      <c r="D2470" s="541"/>
      <c r="E2470" s="541"/>
      <c r="F2470" s="541"/>
      <c r="G2470" s="542"/>
      <c r="H2470" s="541"/>
      <c r="I2470" s="541"/>
      <c r="K2470" s="287">
        <v>1</v>
      </c>
      <c r="AG2470" s="430" t="str">
        <f>IF(AI2470=1,SUM(AI$13:AI2470),"")</f>
        <v/>
      </c>
      <c r="AH2470" s="431" t="str">
        <f t="shared" si="81"/>
        <v/>
      </c>
      <c r="AI2470" s="430" t="str">
        <f t="shared" si="82"/>
        <v/>
      </c>
    </row>
    <row r="2471" spans="3:35" ht="20" customHeight="1">
      <c r="C2471" s="83">
        <v>2459</v>
      </c>
      <c r="D2471" s="541"/>
      <c r="E2471" s="541"/>
      <c r="F2471" s="541"/>
      <c r="G2471" s="542"/>
      <c r="H2471" s="541"/>
      <c r="I2471" s="541"/>
      <c r="K2471" s="287">
        <v>1</v>
      </c>
      <c r="AG2471" s="430" t="str">
        <f>IF(AI2471=1,SUM(AI$13:AI2471),"")</f>
        <v/>
      </c>
      <c r="AH2471" s="431" t="str">
        <f t="shared" si="81"/>
        <v/>
      </c>
      <c r="AI2471" s="430" t="str">
        <f t="shared" si="82"/>
        <v/>
      </c>
    </row>
    <row r="2472" spans="3:35" ht="20" customHeight="1">
      <c r="C2472" s="83">
        <v>2460</v>
      </c>
      <c r="D2472" s="541"/>
      <c r="E2472" s="541"/>
      <c r="F2472" s="541"/>
      <c r="G2472" s="542"/>
      <c r="H2472" s="541"/>
      <c r="I2472" s="541"/>
      <c r="K2472" s="287">
        <v>1</v>
      </c>
      <c r="AG2472" s="430" t="str">
        <f>IF(AI2472=1,SUM(AI$13:AI2472),"")</f>
        <v/>
      </c>
      <c r="AH2472" s="431" t="str">
        <f t="shared" si="81"/>
        <v/>
      </c>
      <c r="AI2472" s="430" t="str">
        <f t="shared" si="82"/>
        <v/>
      </c>
    </row>
    <row r="2473" spans="3:35" ht="20" customHeight="1">
      <c r="C2473" s="83">
        <v>2461</v>
      </c>
      <c r="D2473" s="541"/>
      <c r="E2473" s="541"/>
      <c r="F2473" s="541"/>
      <c r="G2473" s="542"/>
      <c r="H2473" s="541"/>
      <c r="I2473" s="541"/>
      <c r="K2473" s="287">
        <v>1</v>
      </c>
      <c r="AG2473" s="430" t="str">
        <f>IF(AI2473=1,SUM(AI$13:AI2473),"")</f>
        <v/>
      </c>
      <c r="AH2473" s="431" t="str">
        <f t="shared" si="81"/>
        <v/>
      </c>
      <c r="AI2473" s="430" t="str">
        <f t="shared" si="82"/>
        <v/>
      </c>
    </row>
    <row r="2474" spans="3:35" ht="20" customHeight="1">
      <c r="C2474" s="83">
        <v>2462</v>
      </c>
      <c r="D2474" s="541"/>
      <c r="E2474" s="541"/>
      <c r="F2474" s="541"/>
      <c r="G2474" s="542"/>
      <c r="H2474" s="541"/>
      <c r="I2474" s="541"/>
      <c r="K2474" s="287">
        <v>1</v>
      </c>
      <c r="AG2474" s="430" t="str">
        <f>IF(AI2474=1,SUM(AI$13:AI2474),"")</f>
        <v/>
      </c>
      <c r="AH2474" s="431" t="str">
        <f t="shared" si="81"/>
        <v/>
      </c>
      <c r="AI2474" s="430" t="str">
        <f t="shared" si="82"/>
        <v/>
      </c>
    </row>
    <row r="2475" spans="3:35" ht="20" customHeight="1">
      <c r="C2475" s="83">
        <v>2463</v>
      </c>
      <c r="D2475" s="541"/>
      <c r="E2475" s="541"/>
      <c r="F2475" s="541"/>
      <c r="G2475" s="542"/>
      <c r="H2475" s="541"/>
      <c r="I2475" s="541"/>
      <c r="K2475" s="287">
        <v>1</v>
      </c>
      <c r="AG2475" s="430" t="str">
        <f>IF(AI2475=1,SUM(AI$13:AI2475),"")</f>
        <v/>
      </c>
      <c r="AH2475" s="431" t="str">
        <f t="shared" si="81"/>
        <v/>
      </c>
      <c r="AI2475" s="430" t="str">
        <f t="shared" si="82"/>
        <v/>
      </c>
    </row>
    <row r="2476" spans="3:35" ht="20" customHeight="1">
      <c r="C2476" s="83">
        <v>2464</v>
      </c>
      <c r="D2476" s="541"/>
      <c r="E2476" s="541"/>
      <c r="F2476" s="541"/>
      <c r="G2476" s="542"/>
      <c r="H2476" s="541"/>
      <c r="I2476" s="541"/>
      <c r="K2476" s="287">
        <v>1</v>
      </c>
      <c r="AG2476" s="430" t="str">
        <f>IF(AI2476=1,SUM(AI$13:AI2476),"")</f>
        <v/>
      </c>
      <c r="AH2476" s="431" t="str">
        <f t="shared" si="81"/>
        <v/>
      </c>
      <c r="AI2476" s="430" t="str">
        <f t="shared" si="82"/>
        <v/>
      </c>
    </row>
    <row r="2477" spans="3:35" ht="20" customHeight="1">
      <c r="C2477" s="83">
        <v>2465</v>
      </c>
      <c r="D2477" s="541"/>
      <c r="E2477" s="541"/>
      <c r="F2477" s="541"/>
      <c r="G2477" s="542"/>
      <c r="H2477" s="541"/>
      <c r="I2477" s="541"/>
      <c r="K2477" s="287">
        <v>1</v>
      </c>
      <c r="AG2477" s="430" t="str">
        <f>IF(AI2477=1,SUM(AI$13:AI2477),"")</f>
        <v/>
      </c>
      <c r="AH2477" s="431" t="str">
        <f t="shared" si="81"/>
        <v/>
      </c>
      <c r="AI2477" s="430" t="str">
        <f t="shared" si="82"/>
        <v/>
      </c>
    </row>
    <row r="2478" spans="3:35" ht="20" customHeight="1">
      <c r="C2478" s="83">
        <v>2466</v>
      </c>
      <c r="D2478" s="541"/>
      <c r="E2478" s="541"/>
      <c r="F2478" s="541"/>
      <c r="G2478" s="542"/>
      <c r="H2478" s="541"/>
      <c r="I2478" s="541"/>
      <c r="K2478" s="287">
        <v>1</v>
      </c>
      <c r="AG2478" s="430" t="str">
        <f>IF(AI2478=1,SUM(AI$13:AI2478),"")</f>
        <v/>
      </c>
      <c r="AH2478" s="431" t="str">
        <f t="shared" si="81"/>
        <v/>
      </c>
      <c r="AI2478" s="430" t="str">
        <f t="shared" si="82"/>
        <v/>
      </c>
    </row>
    <row r="2479" spans="3:35" ht="20" customHeight="1">
      <c r="C2479" s="83">
        <v>2467</v>
      </c>
      <c r="D2479" s="541"/>
      <c r="E2479" s="541"/>
      <c r="F2479" s="541"/>
      <c r="G2479" s="542"/>
      <c r="H2479" s="541"/>
      <c r="I2479" s="541"/>
      <c r="K2479" s="287">
        <v>1</v>
      </c>
      <c r="AG2479" s="430" t="str">
        <f>IF(AI2479=1,SUM(AI$13:AI2479),"")</f>
        <v/>
      </c>
      <c r="AH2479" s="431" t="str">
        <f t="shared" si="81"/>
        <v/>
      </c>
      <c r="AI2479" s="430" t="str">
        <f t="shared" si="82"/>
        <v/>
      </c>
    </row>
    <row r="2480" spans="3:35" ht="20" customHeight="1">
      <c r="C2480" s="83">
        <v>2468</v>
      </c>
      <c r="D2480" s="541"/>
      <c r="E2480" s="541"/>
      <c r="F2480" s="541"/>
      <c r="G2480" s="542"/>
      <c r="H2480" s="541"/>
      <c r="I2480" s="541"/>
      <c r="K2480" s="287">
        <v>1</v>
      </c>
      <c r="AG2480" s="430" t="str">
        <f>IF(AI2480=1,SUM(AI$13:AI2480),"")</f>
        <v/>
      </c>
      <c r="AH2480" s="431" t="str">
        <f t="shared" si="81"/>
        <v/>
      </c>
      <c r="AI2480" s="430" t="str">
        <f t="shared" si="82"/>
        <v/>
      </c>
    </row>
    <row r="2481" spans="3:35" ht="20" customHeight="1">
      <c r="C2481" s="83">
        <v>2469</v>
      </c>
      <c r="D2481" s="541"/>
      <c r="E2481" s="541"/>
      <c r="F2481" s="541"/>
      <c r="G2481" s="542"/>
      <c r="H2481" s="541"/>
      <c r="I2481" s="541"/>
      <c r="K2481" s="287">
        <v>1</v>
      </c>
      <c r="AG2481" s="430" t="str">
        <f>IF(AI2481=1,SUM(AI$13:AI2481),"")</f>
        <v/>
      </c>
      <c r="AH2481" s="431" t="str">
        <f t="shared" si="81"/>
        <v/>
      </c>
      <c r="AI2481" s="430" t="str">
        <f t="shared" si="82"/>
        <v/>
      </c>
    </row>
    <row r="2482" spans="3:35" ht="20" customHeight="1">
      <c r="C2482" s="83">
        <v>2470</v>
      </c>
      <c r="D2482" s="541"/>
      <c r="E2482" s="541"/>
      <c r="F2482" s="541"/>
      <c r="G2482" s="542"/>
      <c r="H2482" s="541"/>
      <c r="I2482" s="541"/>
      <c r="K2482" s="287">
        <v>1</v>
      </c>
      <c r="AG2482" s="430" t="str">
        <f>IF(AI2482=1,SUM(AI$13:AI2482),"")</f>
        <v/>
      </c>
      <c r="AH2482" s="431" t="str">
        <f t="shared" si="81"/>
        <v/>
      </c>
      <c r="AI2482" s="430" t="str">
        <f t="shared" si="82"/>
        <v/>
      </c>
    </row>
    <row r="2483" spans="3:35" ht="20" customHeight="1">
      <c r="C2483" s="83">
        <v>2471</v>
      </c>
      <c r="D2483" s="541"/>
      <c r="E2483" s="541"/>
      <c r="F2483" s="541"/>
      <c r="G2483" s="542"/>
      <c r="H2483" s="541"/>
      <c r="I2483" s="541"/>
      <c r="K2483" s="287">
        <v>1</v>
      </c>
      <c r="AG2483" s="430" t="str">
        <f>IF(AI2483=1,SUM(AI$13:AI2483),"")</f>
        <v/>
      </c>
      <c r="AH2483" s="431" t="str">
        <f t="shared" si="81"/>
        <v/>
      </c>
      <c r="AI2483" s="430" t="str">
        <f t="shared" si="82"/>
        <v/>
      </c>
    </row>
    <row r="2484" spans="3:35" ht="20" customHeight="1">
      <c r="C2484" s="83">
        <v>2472</v>
      </c>
      <c r="D2484" s="541"/>
      <c r="E2484" s="541"/>
      <c r="F2484" s="541"/>
      <c r="G2484" s="542"/>
      <c r="H2484" s="541"/>
      <c r="I2484" s="541"/>
      <c r="K2484" s="287">
        <v>1</v>
      </c>
      <c r="AG2484" s="430" t="str">
        <f>IF(AI2484=1,SUM(AI$13:AI2484),"")</f>
        <v/>
      </c>
      <c r="AH2484" s="431" t="str">
        <f t="shared" si="81"/>
        <v/>
      </c>
      <c r="AI2484" s="430" t="str">
        <f t="shared" si="82"/>
        <v/>
      </c>
    </row>
    <row r="2485" spans="3:35" ht="20" customHeight="1">
      <c r="C2485" s="83">
        <v>2473</v>
      </c>
      <c r="D2485" s="541"/>
      <c r="E2485" s="541"/>
      <c r="F2485" s="541"/>
      <c r="G2485" s="542"/>
      <c r="H2485" s="541"/>
      <c r="I2485" s="541"/>
      <c r="K2485" s="287">
        <v>1</v>
      </c>
      <c r="AG2485" s="430" t="str">
        <f>IF(AI2485=1,SUM(AI$13:AI2485),"")</f>
        <v/>
      </c>
      <c r="AH2485" s="431" t="str">
        <f t="shared" si="81"/>
        <v/>
      </c>
      <c r="AI2485" s="430" t="str">
        <f t="shared" si="82"/>
        <v/>
      </c>
    </row>
    <row r="2486" spans="3:35" ht="20" customHeight="1">
      <c r="C2486" s="83">
        <v>2474</v>
      </c>
      <c r="D2486" s="541"/>
      <c r="E2486" s="541"/>
      <c r="F2486" s="541"/>
      <c r="G2486" s="542"/>
      <c r="H2486" s="541"/>
      <c r="I2486" s="541"/>
      <c r="K2486" s="287">
        <v>1</v>
      </c>
      <c r="AG2486" s="430" t="str">
        <f>IF(AI2486=1,SUM(AI$13:AI2486),"")</f>
        <v/>
      </c>
      <c r="AH2486" s="431" t="str">
        <f t="shared" si="81"/>
        <v/>
      </c>
      <c r="AI2486" s="430" t="str">
        <f t="shared" si="82"/>
        <v/>
      </c>
    </row>
    <row r="2487" spans="3:35" ht="20" customHeight="1">
      <c r="C2487" s="83">
        <v>2475</v>
      </c>
      <c r="D2487" s="541"/>
      <c r="E2487" s="541"/>
      <c r="F2487" s="541"/>
      <c r="G2487" s="542"/>
      <c r="H2487" s="541"/>
      <c r="I2487" s="541"/>
      <c r="K2487" s="287">
        <v>1</v>
      </c>
      <c r="AG2487" s="430" t="str">
        <f>IF(AI2487=1,SUM(AI$13:AI2487),"")</f>
        <v/>
      </c>
      <c r="AH2487" s="431" t="str">
        <f t="shared" si="81"/>
        <v/>
      </c>
      <c r="AI2487" s="430" t="str">
        <f t="shared" si="82"/>
        <v/>
      </c>
    </row>
    <row r="2488" spans="3:35" ht="20" customHeight="1">
      <c r="C2488" s="83">
        <v>2476</v>
      </c>
      <c r="D2488" s="541"/>
      <c r="E2488" s="541"/>
      <c r="F2488" s="541"/>
      <c r="G2488" s="542"/>
      <c r="H2488" s="541"/>
      <c r="I2488" s="541"/>
      <c r="K2488" s="287">
        <v>1</v>
      </c>
      <c r="AG2488" s="430" t="str">
        <f>IF(AI2488=1,SUM(AI$13:AI2488),"")</f>
        <v/>
      </c>
      <c r="AH2488" s="431" t="str">
        <f t="shared" si="81"/>
        <v/>
      </c>
      <c r="AI2488" s="430" t="str">
        <f t="shared" si="82"/>
        <v/>
      </c>
    </row>
    <row r="2489" spans="3:35" ht="20" customHeight="1">
      <c r="C2489" s="83">
        <v>2477</v>
      </c>
      <c r="D2489" s="541"/>
      <c r="E2489" s="541"/>
      <c r="F2489" s="541"/>
      <c r="G2489" s="542"/>
      <c r="H2489" s="541"/>
      <c r="I2489" s="541"/>
      <c r="K2489" s="287">
        <v>1</v>
      </c>
      <c r="AG2489" s="430" t="str">
        <f>IF(AI2489=1,SUM(AI$13:AI2489),"")</f>
        <v/>
      </c>
      <c r="AH2489" s="431" t="str">
        <f t="shared" si="81"/>
        <v/>
      </c>
      <c r="AI2489" s="430" t="str">
        <f t="shared" si="82"/>
        <v/>
      </c>
    </row>
    <row r="2490" spans="3:35" ht="20" customHeight="1">
      <c r="C2490" s="83">
        <v>2478</v>
      </c>
      <c r="D2490" s="541"/>
      <c r="E2490" s="541"/>
      <c r="F2490" s="541"/>
      <c r="G2490" s="542"/>
      <c r="H2490" s="541"/>
      <c r="I2490" s="541"/>
      <c r="K2490" s="287">
        <v>1</v>
      </c>
      <c r="AG2490" s="430" t="str">
        <f>IF(AI2490=1,SUM(AI$13:AI2490),"")</f>
        <v/>
      </c>
      <c r="AH2490" s="431" t="str">
        <f t="shared" si="81"/>
        <v/>
      </c>
      <c r="AI2490" s="430" t="str">
        <f t="shared" si="82"/>
        <v/>
      </c>
    </row>
    <row r="2491" spans="3:35" ht="20" customHeight="1">
      <c r="C2491" s="83">
        <v>2479</v>
      </c>
      <c r="D2491" s="541"/>
      <c r="E2491" s="541"/>
      <c r="F2491" s="541"/>
      <c r="G2491" s="542"/>
      <c r="H2491" s="541"/>
      <c r="I2491" s="541"/>
      <c r="K2491" s="287">
        <v>1</v>
      </c>
      <c r="AG2491" s="430" t="str">
        <f>IF(AI2491=1,SUM(AI$13:AI2491),"")</f>
        <v/>
      </c>
      <c r="AH2491" s="431" t="str">
        <f t="shared" si="81"/>
        <v/>
      </c>
      <c r="AI2491" s="430" t="str">
        <f t="shared" si="82"/>
        <v/>
      </c>
    </row>
    <row r="2492" spans="3:35" ht="20" customHeight="1">
      <c r="C2492" s="83">
        <v>2480</v>
      </c>
      <c r="D2492" s="541"/>
      <c r="E2492" s="541"/>
      <c r="F2492" s="541"/>
      <c r="G2492" s="542"/>
      <c r="H2492" s="541"/>
      <c r="I2492" s="541"/>
      <c r="K2492" s="287">
        <v>1</v>
      </c>
      <c r="AG2492" s="430" t="str">
        <f>IF(AI2492=1,SUM(AI$13:AI2492),"")</f>
        <v/>
      </c>
      <c r="AH2492" s="431" t="str">
        <f t="shared" si="81"/>
        <v/>
      </c>
      <c r="AI2492" s="430" t="str">
        <f t="shared" si="82"/>
        <v/>
      </c>
    </row>
    <row r="2493" spans="3:35" ht="20" customHeight="1">
      <c r="C2493" s="83">
        <v>2481</v>
      </c>
      <c r="D2493" s="541"/>
      <c r="E2493" s="541"/>
      <c r="F2493" s="541"/>
      <c r="G2493" s="542"/>
      <c r="H2493" s="541"/>
      <c r="I2493" s="541"/>
      <c r="K2493" s="287">
        <v>1</v>
      </c>
      <c r="AG2493" s="430" t="str">
        <f>IF(AI2493=1,SUM(AI$13:AI2493),"")</f>
        <v/>
      </c>
      <c r="AH2493" s="431" t="str">
        <f t="shared" si="81"/>
        <v/>
      </c>
      <c r="AI2493" s="430" t="str">
        <f t="shared" si="82"/>
        <v/>
      </c>
    </row>
    <row r="2494" spans="3:35" ht="20" customHeight="1">
      <c r="C2494" s="83">
        <v>2482</v>
      </c>
      <c r="D2494" s="541"/>
      <c r="E2494" s="541"/>
      <c r="F2494" s="541"/>
      <c r="G2494" s="542"/>
      <c r="H2494" s="541"/>
      <c r="I2494" s="541"/>
      <c r="K2494" s="287">
        <v>1</v>
      </c>
      <c r="AG2494" s="430" t="str">
        <f>IF(AI2494=1,SUM(AI$13:AI2494),"")</f>
        <v/>
      </c>
      <c r="AH2494" s="431" t="str">
        <f t="shared" si="81"/>
        <v/>
      </c>
      <c r="AI2494" s="430" t="str">
        <f t="shared" si="82"/>
        <v/>
      </c>
    </row>
    <row r="2495" spans="3:35" ht="20" customHeight="1">
      <c r="C2495" s="83">
        <v>2483</v>
      </c>
      <c r="D2495" s="541"/>
      <c r="E2495" s="541"/>
      <c r="F2495" s="541"/>
      <c r="G2495" s="542"/>
      <c r="H2495" s="541"/>
      <c r="I2495" s="541"/>
      <c r="K2495" s="287">
        <v>1</v>
      </c>
      <c r="AG2495" s="430" t="str">
        <f>IF(AI2495=1,SUM(AI$13:AI2495),"")</f>
        <v/>
      </c>
      <c r="AH2495" s="431" t="str">
        <f t="shared" si="81"/>
        <v/>
      </c>
      <c r="AI2495" s="430" t="str">
        <f t="shared" si="82"/>
        <v/>
      </c>
    </row>
    <row r="2496" spans="3:35" ht="20" customHeight="1">
      <c r="C2496" s="83">
        <v>2484</v>
      </c>
      <c r="D2496" s="541"/>
      <c r="E2496" s="541"/>
      <c r="F2496" s="541"/>
      <c r="G2496" s="542"/>
      <c r="H2496" s="541"/>
      <c r="I2496" s="541"/>
      <c r="K2496" s="287">
        <v>1</v>
      </c>
      <c r="AG2496" s="430" t="str">
        <f>IF(AI2496=1,SUM(AI$13:AI2496),"")</f>
        <v/>
      </c>
      <c r="AH2496" s="431" t="str">
        <f t="shared" si="81"/>
        <v/>
      </c>
      <c r="AI2496" s="430" t="str">
        <f t="shared" si="82"/>
        <v/>
      </c>
    </row>
    <row r="2497" spans="3:35" ht="20" customHeight="1">
      <c r="C2497" s="83">
        <v>2485</v>
      </c>
      <c r="D2497" s="541"/>
      <c r="E2497" s="541"/>
      <c r="F2497" s="541"/>
      <c r="G2497" s="542"/>
      <c r="H2497" s="541"/>
      <c r="I2497" s="541"/>
      <c r="K2497" s="287">
        <v>1</v>
      </c>
      <c r="AG2497" s="430" t="str">
        <f>IF(AI2497=1,SUM(AI$13:AI2497),"")</f>
        <v/>
      </c>
      <c r="AH2497" s="431" t="str">
        <f t="shared" si="81"/>
        <v/>
      </c>
      <c r="AI2497" s="430" t="str">
        <f t="shared" si="82"/>
        <v/>
      </c>
    </row>
    <row r="2498" spans="3:35" ht="20" customHeight="1">
      <c r="C2498" s="83">
        <v>2486</v>
      </c>
      <c r="D2498" s="541"/>
      <c r="E2498" s="541"/>
      <c r="F2498" s="541"/>
      <c r="G2498" s="542"/>
      <c r="H2498" s="541"/>
      <c r="I2498" s="541"/>
      <c r="K2498" s="287">
        <v>1</v>
      </c>
      <c r="AG2498" s="430" t="str">
        <f>IF(AI2498=1,SUM(AI$13:AI2498),"")</f>
        <v/>
      </c>
      <c r="AH2498" s="431" t="str">
        <f t="shared" si="81"/>
        <v/>
      </c>
      <c r="AI2498" s="430" t="str">
        <f t="shared" si="82"/>
        <v/>
      </c>
    </row>
    <row r="2499" spans="3:35" ht="20" customHeight="1">
      <c r="C2499" s="83">
        <v>2487</v>
      </c>
      <c r="D2499" s="541"/>
      <c r="E2499" s="541"/>
      <c r="F2499" s="541"/>
      <c r="G2499" s="542"/>
      <c r="H2499" s="541"/>
      <c r="I2499" s="541"/>
      <c r="K2499" s="287">
        <v>1</v>
      </c>
      <c r="AG2499" s="430" t="str">
        <f>IF(AI2499=1,SUM(AI$13:AI2499),"")</f>
        <v/>
      </c>
      <c r="AH2499" s="431" t="str">
        <f t="shared" si="81"/>
        <v/>
      </c>
      <c r="AI2499" s="430" t="str">
        <f t="shared" si="82"/>
        <v/>
      </c>
    </row>
    <row r="2500" spans="3:35" ht="20" customHeight="1">
      <c r="C2500" s="83">
        <v>2488</v>
      </c>
      <c r="D2500" s="541"/>
      <c r="E2500" s="541"/>
      <c r="F2500" s="541"/>
      <c r="G2500" s="542"/>
      <c r="H2500" s="541"/>
      <c r="I2500" s="541"/>
      <c r="K2500" s="287">
        <v>1</v>
      </c>
      <c r="AG2500" s="430" t="str">
        <f>IF(AI2500=1,SUM(AI$13:AI2500),"")</f>
        <v/>
      </c>
      <c r="AH2500" s="431" t="str">
        <f t="shared" si="81"/>
        <v/>
      </c>
      <c r="AI2500" s="430" t="str">
        <f t="shared" si="82"/>
        <v/>
      </c>
    </row>
    <row r="2501" spans="3:35" ht="20" customHeight="1">
      <c r="C2501" s="83">
        <v>2489</v>
      </c>
      <c r="D2501" s="541"/>
      <c r="E2501" s="541"/>
      <c r="F2501" s="541"/>
      <c r="G2501" s="542"/>
      <c r="H2501" s="541"/>
      <c r="I2501" s="541"/>
      <c r="K2501" s="287">
        <v>1</v>
      </c>
      <c r="AG2501" s="430" t="str">
        <f>IF(AI2501=1,SUM(AI$13:AI2501),"")</f>
        <v/>
      </c>
      <c r="AH2501" s="431" t="str">
        <f t="shared" si="81"/>
        <v/>
      </c>
      <c r="AI2501" s="430" t="str">
        <f t="shared" si="82"/>
        <v/>
      </c>
    </row>
    <row r="2502" spans="3:35" ht="20" customHeight="1">
      <c r="C2502" s="83">
        <v>2490</v>
      </c>
      <c r="D2502" s="541"/>
      <c r="E2502" s="541"/>
      <c r="F2502" s="541"/>
      <c r="G2502" s="542"/>
      <c r="H2502" s="541"/>
      <c r="I2502" s="541"/>
      <c r="K2502" s="287">
        <v>1</v>
      </c>
      <c r="AG2502" s="430" t="str">
        <f>IF(AI2502=1,SUM(AI$13:AI2502),"")</f>
        <v/>
      </c>
      <c r="AH2502" s="431" t="str">
        <f t="shared" si="81"/>
        <v/>
      </c>
      <c r="AI2502" s="430" t="str">
        <f t="shared" si="82"/>
        <v/>
      </c>
    </row>
    <row r="2503" spans="3:35" ht="20" customHeight="1">
      <c r="C2503" s="83">
        <v>2491</v>
      </c>
      <c r="D2503" s="541"/>
      <c r="E2503" s="541"/>
      <c r="F2503" s="541"/>
      <c r="G2503" s="542"/>
      <c r="H2503" s="541"/>
      <c r="I2503" s="541"/>
      <c r="K2503" s="287">
        <v>1</v>
      </c>
      <c r="AG2503" s="430" t="str">
        <f>IF(AI2503=1,SUM(AI$13:AI2503),"")</f>
        <v/>
      </c>
      <c r="AH2503" s="431" t="str">
        <f t="shared" si="81"/>
        <v/>
      </c>
      <c r="AI2503" s="430" t="str">
        <f t="shared" si="82"/>
        <v/>
      </c>
    </row>
    <row r="2504" spans="3:35" ht="20" customHeight="1">
      <c r="C2504" s="83">
        <v>2492</v>
      </c>
      <c r="D2504" s="541"/>
      <c r="E2504" s="541"/>
      <c r="F2504" s="541"/>
      <c r="G2504" s="542"/>
      <c r="H2504" s="541"/>
      <c r="I2504" s="541"/>
      <c r="K2504" s="287">
        <v>1</v>
      </c>
      <c r="AG2504" s="430" t="str">
        <f>IF(AI2504=1,SUM(AI$13:AI2504),"")</f>
        <v/>
      </c>
      <c r="AH2504" s="431" t="str">
        <f t="shared" si="81"/>
        <v/>
      </c>
      <c r="AI2504" s="430" t="str">
        <f t="shared" si="82"/>
        <v/>
      </c>
    </row>
    <row r="2505" spans="3:35" ht="20" customHeight="1">
      <c r="C2505" s="83">
        <v>2493</v>
      </c>
      <c r="D2505" s="541"/>
      <c r="E2505" s="541"/>
      <c r="F2505" s="541"/>
      <c r="G2505" s="542"/>
      <c r="H2505" s="541"/>
      <c r="I2505" s="541"/>
      <c r="K2505" s="287">
        <v>1</v>
      </c>
      <c r="AG2505" s="430" t="str">
        <f>IF(AI2505=1,SUM(AI$13:AI2505),"")</f>
        <v/>
      </c>
      <c r="AH2505" s="431" t="str">
        <f t="shared" si="81"/>
        <v/>
      </c>
      <c r="AI2505" s="430" t="str">
        <f t="shared" si="82"/>
        <v/>
      </c>
    </row>
    <row r="2506" spans="3:35" ht="20" customHeight="1">
      <c r="C2506" s="83">
        <v>2494</v>
      </c>
      <c r="D2506" s="541"/>
      <c r="E2506" s="541"/>
      <c r="F2506" s="541"/>
      <c r="G2506" s="542"/>
      <c r="H2506" s="541"/>
      <c r="I2506" s="541"/>
      <c r="K2506" s="287">
        <v>1</v>
      </c>
      <c r="AG2506" s="430" t="str">
        <f>IF(AI2506=1,SUM(AI$13:AI2506),"")</f>
        <v/>
      </c>
      <c r="AH2506" s="431" t="str">
        <f t="shared" si="81"/>
        <v/>
      </c>
      <c r="AI2506" s="430" t="str">
        <f t="shared" si="82"/>
        <v/>
      </c>
    </row>
    <row r="2507" spans="3:35" ht="20" customHeight="1">
      <c r="C2507" s="83">
        <v>2495</v>
      </c>
      <c r="D2507" s="541"/>
      <c r="E2507" s="541"/>
      <c r="F2507" s="541"/>
      <c r="G2507" s="542"/>
      <c r="H2507" s="541"/>
      <c r="I2507" s="541"/>
      <c r="K2507" s="287">
        <v>1</v>
      </c>
      <c r="AG2507" s="430" t="str">
        <f>IF(AI2507=1,SUM(AI$13:AI2507),"")</f>
        <v/>
      </c>
      <c r="AH2507" s="431" t="str">
        <f t="shared" si="81"/>
        <v/>
      </c>
      <c r="AI2507" s="430" t="str">
        <f t="shared" si="82"/>
        <v/>
      </c>
    </row>
    <row r="2508" spans="3:35" ht="20" customHeight="1">
      <c r="C2508" s="83">
        <v>2496</v>
      </c>
      <c r="D2508" s="541"/>
      <c r="E2508" s="541"/>
      <c r="F2508" s="541"/>
      <c r="G2508" s="542"/>
      <c r="H2508" s="541"/>
      <c r="I2508" s="541"/>
      <c r="K2508" s="287">
        <v>1</v>
      </c>
      <c r="AG2508" s="430" t="str">
        <f>IF(AI2508=1,SUM(AI$13:AI2508),"")</f>
        <v/>
      </c>
      <c r="AH2508" s="431" t="str">
        <f t="shared" si="81"/>
        <v/>
      </c>
      <c r="AI2508" s="430" t="str">
        <f t="shared" si="82"/>
        <v/>
      </c>
    </row>
    <row r="2509" spans="3:35" ht="20" customHeight="1">
      <c r="C2509" s="83">
        <v>2497</v>
      </c>
      <c r="D2509" s="541"/>
      <c r="E2509" s="541"/>
      <c r="F2509" s="541"/>
      <c r="G2509" s="542"/>
      <c r="H2509" s="541"/>
      <c r="I2509" s="541"/>
      <c r="K2509" s="287">
        <v>1</v>
      </c>
      <c r="AG2509" s="430" t="str">
        <f>IF(AI2509=1,SUM(AI$13:AI2509),"")</f>
        <v/>
      </c>
      <c r="AH2509" s="431" t="str">
        <f t="shared" si="81"/>
        <v/>
      </c>
      <c r="AI2509" s="430" t="str">
        <f t="shared" si="82"/>
        <v/>
      </c>
    </row>
    <row r="2510" spans="3:35" ht="20" customHeight="1">
      <c r="C2510" s="83">
        <v>2498</v>
      </c>
      <c r="D2510" s="541"/>
      <c r="E2510" s="541"/>
      <c r="F2510" s="541"/>
      <c r="G2510" s="542"/>
      <c r="H2510" s="541"/>
      <c r="I2510" s="541"/>
      <c r="K2510" s="287">
        <v>1</v>
      </c>
      <c r="AG2510" s="430" t="str">
        <f>IF(AI2510=1,SUM(AI$13:AI2510),"")</f>
        <v/>
      </c>
      <c r="AH2510" s="431" t="str">
        <f t="shared" ref="AH2510:AH2512" si="83">IF(I2510="","",I2510&amp;"; ")</f>
        <v/>
      </c>
      <c r="AI2510" s="430" t="str">
        <f t="shared" ref="AI2510:AI2512" si="84">IF(AH2510="","",1)</f>
        <v/>
      </c>
    </row>
    <row r="2511" spans="3:35" ht="20" customHeight="1">
      <c r="C2511" s="83">
        <v>2499</v>
      </c>
      <c r="D2511" s="541"/>
      <c r="E2511" s="541"/>
      <c r="F2511" s="541"/>
      <c r="G2511" s="542"/>
      <c r="H2511" s="541"/>
      <c r="I2511" s="541"/>
      <c r="K2511" s="287">
        <v>1</v>
      </c>
      <c r="AG2511" s="430" t="str">
        <f>IF(AI2511=1,SUM(AI$13:AI2511),"")</f>
        <v/>
      </c>
      <c r="AH2511" s="431" t="str">
        <f t="shared" si="83"/>
        <v/>
      </c>
      <c r="AI2511" s="430" t="str">
        <f t="shared" si="84"/>
        <v/>
      </c>
    </row>
    <row r="2512" spans="3:35" ht="20" customHeight="1" thickBot="1">
      <c r="C2512" s="95">
        <v>2500</v>
      </c>
      <c r="D2512" s="545"/>
      <c r="E2512" s="545"/>
      <c r="F2512" s="545"/>
      <c r="G2512" s="546"/>
      <c r="H2512" s="545"/>
      <c r="I2512" s="545"/>
      <c r="K2512" s="288">
        <v>1</v>
      </c>
      <c r="AG2512" s="430" t="str">
        <f>IF(AI2512=1,SUM(AI$13:AI2512),"")</f>
        <v/>
      </c>
      <c r="AH2512" s="433" t="str">
        <f t="shared" si="83"/>
        <v/>
      </c>
      <c r="AI2512" s="430" t="str">
        <f t="shared" si="84"/>
        <v/>
      </c>
    </row>
    <row r="2513" spans="3:11" ht="20" customHeight="1" thickBot="1">
      <c r="C2513" s="96"/>
      <c r="D2513" s="97"/>
      <c r="E2513" s="97"/>
      <c r="F2513" s="97"/>
      <c r="G2513" s="97"/>
      <c r="H2513" s="97"/>
      <c r="I2513" s="97"/>
      <c r="J2513" s="572"/>
      <c r="K2513" s="181"/>
    </row>
    <row r="2514" spans="3:11" ht="26" customHeight="1" thickBot="1">
      <c r="C2514" s="686" t="s">
        <v>582</v>
      </c>
      <c r="D2514" s="687"/>
      <c r="E2514" s="687"/>
      <c r="F2514" s="687"/>
      <c r="G2514" s="687"/>
      <c r="H2514" s="687"/>
      <c r="I2514" s="688"/>
    </row>
    <row r="2515" spans="3:11" ht="20" customHeight="1">
      <c r="C2515" s="2"/>
    </row>
    <row r="2516" spans="3:11" ht="20" customHeight="1">
      <c r="C2516" s="2"/>
    </row>
    <row r="2517" spans="3:11" ht="20" customHeight="1">
      <c r="C2517" s="2"/>
    </row>
    <row r="2518" spans="3:11" ht="20" customHeight="1">
      <c r="C2518" s="683"/>
      <c r="D2518" s="683"/>
      <c r="E2518" s="683"/>
      <c r="F2518" s="683"/>
      <c r="G2518" s="683"/>
      <c r="H2518" s="683"/>
      <c r="I2518" s="683"/>
      <c r="J2518" s="683"/>
    </row>
    <row r="2519" spans="3:11" ht="20" customHeight="1">
      <c r="C2519" s="2"/>
    </row>
  </sheetData>
  <sheetProtection sheet="1" objects="1" scenarios="1"/>
  <sortState ref="AD11:AD18">
    <sortCondition ref="AD11"/>
  </sortState>
  <mergeCells count="9">
    <mergeCell ref="C2518:J2518"/>
    <mergeCell ref="C5:D5"/>
    <mergeCell ref="C6:D6"/>
    <mergeCell ref="C2514:I2514"/>
    <mergeCell ref="N9:P10"/>
    <mergeCell ref="C1:I1"/>
    <mergeCell ref="E5:G5"/>
    <mergeCell ref="E6:G6"/>
    <mergeCell ref="C9:I10"/>
  </mergeCells>
  <phoneticPr fontId="1" type="noConversion"/>
  <conditionalFormatting sqref="N13:P47">
    <cfRule type="expression" dxfId="43" priority="13">
      <formula>ISNA($N13)</formula>
    </cfRule>
  </conditionalFormatting>
  <conditionalFormatting sqref="N13:N47">
    <cfRule type="expression" dxfId="42" priority="18">
      <formula>ISNA(N13)=FALSE</formula>
    </cfRule>
  </conditionalFormatting>
  <conditionalFormatting sqref="P13:P47 D13:I2512 K13:K2512">
    <cfRule type="expression" dxfId="41" priority="14">
      <formula>D13=""</formula>
    </cfRule>
  </conditionalFormatting>
  <dataValidations xWindow="832" yWindow="228" count="16">
    <dataValidation allowBlank="1" showErrorMessage="1" prompt="_x000d_" sqref="G12"/>
    <dataValidation type="list" errorStyle="warning" showDropDown="1" showInputMessage="1" showErrorMessage="1" errorTitle="Eintrag überprüfen" error="Sie haben eine ungewöhnliche Eingabe gemacht. Bitte überprüfen Sie diese." promptTitle="Assistant" prompt="Modifiez ce chiffre si plusieurs passages ont été effectués et si le poisson considéré n’a pas été capturé lors du premier passage." sqref="K14:K2512">
      <formula1>"1,2,3,4,5,6"</formula1>
    </dataValidation>
    <dataValidation type="textLength" errorStyle="warning" allowBlank="1" showInputMessage="1" showErrorMessage="1" sqref="E5:G5">
      <formula1>0</formula1>
      <formula2>100</formula2>
    </dataValidation>
    <dataValidation type="textLength" errorStyle="warning" allowBlank="1" showInputMessage="1" showErrorMessage="1" errorTitle="Vérifiez votre saisie" error="La valeur ou l’information que vous avez saisie sort de l’ordinaire. Vérifiez son exactitude." promptTitle="Assistant" prompt="Inscrivez ici les observations et commentaires qui n’ont pu être pris en compte dans les autres colonnes." sqref="I13:I2512">
      <formula1>2</formula1>
      <formula2>100</formula2>
    </dataValidation>
    <dataValidation type="list" allowBlank="1" showDropDown="1" showInputMessage="1" showErrorMessage="1" errorTitle="Modifiez votre saisie" error="Laissez cette case vide si aucun échantillon n’a été prélevé pour le dépistage de la MRP et inscrivez un « x » dans le cas contraire. Aucune autre option n’est acceptée." promptTitle="Assistant" prompt="Laissez cette case vide si aucun échantillon n’a été prélevé pour le dépistage de la MRP._x000d_Inscrivez un « x » si un échantillon a été prélevé." sqref="G13:G2512">
      <formula1>""""",x"</formula1>
    </dataValidation>
    <dataValidation type="whole" allowBlank="1" showInputMessage="1" showErrorMessage="1" errorTitle="Vérifiez votre saisie" error="La valeur ou l’information que vous avez saisie sort de l’ordinaire. Vérifiez son exactitude." promptTitle="Assistant" prompt="Indiquez le numéro de l’échantillon prélevé pour les analyses génétiques._x000d__x000d_Laissez la case VIDE si aucun prélèvement n’a été effectué._x000d_" sqref="F13:F2512">
      <formula1>1</formula1>
      <formula2>999999</formula2>
    </dataValidation>
    <dataValidation type="list" allowBlank="1" showDropDown="1" showInputMessage="1" showErrorMessage="1" errorTitle="Eintrag überprüfen" error="Sie haben eine ungewöhnliche Eingabe gemacht. Bitte überprüfen Sie diese." promptTitle="Assistant" prompt="Modifiez ce chiffre si plusieurs passages ont été effectués et si le poisson considéré n’a pas été capturé lors du premier passage." sqref="K13">
      <formula1>"1,2,3,4,5,6"</formula1>
    </dataValidation>
    <dataValidation type="list" allowBlank="1" showInputMessage="1" showErrorMessage="1" errorTitle="Vérifiez votre saisie" error="Le nom de l’espèce que vous indiquez doit figurer sur la liste préétablie. Cliquez sur la flèche au bord de la case pour la faire apparaître puis sélectionnez le nom correspondant." promptTitle="Assistant" prompt="N’indiquez que les espèces dont tous les individus capturés pendant l’échantillonnage électrique n’apparaissent PAS dans le tableau de gauche." sqref="N14:N46">
      <formula1>$W$14:$W$76</formula1>
    </dataValidation>
    <dataValidation type="list" allowBlank="1" showInputMessage="1" showErrorMessage="1" errorTitle="Vérifiez votre saisie" error="Le nom de l’espèce que vous indiquez doit figurer sur la liste préétablie. Cliquez sur la flèche au bord de la case pour la faire apparaître puis sélectionnez le nom correspondant." promptTitle="Assistant" prompt="N’indiquez que les espèces dont tous les individus capturés pendant l’échantillonnage électrique n’apparaissent PAS dans le tableau de gauche." sqref="N13">
      <formula1>$W$14:$W$76</formula1>
    </dataValidation>
    <dataValidation type="whole" allowBlank="1" showErrorMessage="1" errorTitle="Eingabe überprüfen" error="Der Eintrag muss eine Zahl &gt;0 sein." promptTitle="Eingabehilfe" prompt="Schätzen Sie pro Art ab, wieviele Individuen im untersuchten Streckenabschnitt gefangen wurden." sqref="Q13:R47">
      <formula1>1</formula1>
      <formula2>999999999999</formula2>
    </dataValidation>
    <dataValidation allowBlank="1" sqref="O13:O47"/>
    <dataValidation type="whole" allowBlank="1" showInputMessage="1" showErrorMessage="1" errorTitle="Vérifiez votre saisie" error="La valeur estimée ne doit pas être inférieure au nombre de poissons mesurés." promptTitle="Assistant" prompt="Estimez pour chaque espèce le nombre d’individus capturés dans le tronçon échantillonné." sqref="P13:P47">
      <formula1>O13</formula1>
      <formula2>99999999</formula2>
    </dataValidation>
    <dataValidation type="list" allowBlank="1" showInputMessage="1" showErrorMessage="1" errorTitle="Vérifiez votre saisie" error="Le nom que vous avez indiqué ne figure pas dans la liste préétablie. Consultez-la pour rechercher le nom correct. Sinon choisissez l’option « Autres » et mentionnez le problème dans la colonne « Remarques »." promptTitle="Assistant" prompt="Une liste de noms vous est proposée si vous cliquez sur la flèche de droite. Si vous souhaitez inscrire un poisson non identifié (adulte et/ou juvénile), sélectionnez la description la plus appropriée dans la catégorie « espèce non déterminée» de la liste" sqref="D13:D2512">
      <formula1>$W$14:$W$76</formula1>
    </dataValidation>
    <dataValidation type="whole" errorStyle="warning" allowBlank="1" showInputMessage="1" showErrorMessage="1" errorTitle="Vérifiez votre saisie" error="La valeur ou l’information que vous avez saisie sort de l’ordinaire. Vérifiez son exactitude." promptTitle="Assistant" prompt="_x000d_En millimètres." sqref="E13:E2512">
      <formula1>1</formula1>
      <formula2>999</formula2>
    </dataValidation>
    <dataValidation type="list" allowBlank="1" showInputMessage="1" showErrorMessage="1" errorTitle="Vérifiez votre saisie" error="Sélectionnez l‘une des anomalies figurant sur la liste. Si aucune des descriptions proposées ne correspond à votre observation, sélectionnez l’option « Autres » et décrivez l’anomalie dans la rubrique « Remarques »." promptTitle="Assistant" prompt="Laissez cette case VIDE si AUCUNE déformation ou anomalie n’est observable._x000d__x000d_Les blessures causées par les prédateurs (cormoran, héron) ou par les pêcheurs ne sont pas prises en compte. Mentionnez-les éventuellement dans la colonne « Remarques »." sqref="H13:H2512">
      <formula1>$AD$14:$AD$21</formula1>
    </dataValidation>
    <dataValidation type="list" allowBlank="1" showInputMessage="1" showErrorMessage="1" errorTitle="Vérifiez votre saisie" error="Le nom de l’espèce que vous indiquez doit figurer sur la liste préétablie. Cliquez sur la flèche au bord de la case pour la faire apparaître puis sélectionnez le nom correspondant." promptTitle="Assistant" prompt="N’indiquez que les espèces dont tous les individus capturés pendant l’échantillonnage électrique n’apparaissent PAS dans le tableau de gauche." sqref="N47">
      <formula1>$W$14:$W$76</formula1>
    </dataValidation>
  </dataValidations>
  <pageMargins left="0.75" right="0.75" top="1" bottom="1" header="0.5" footer="0.5"/>
  <pageSetup paperSize="9" scale="10" orientation="portrait" horizontalDpi="4294967292" verticalDpi="4294967292"/>
  <ignoredErrors>
    <ignoredError sqref="O13:O14 O16" unlockedFormula="1"/>
  </ignoredErrors>
  <extLst>
    <ext xmlns:x14="http://schemas.microsoft.com/office/spreadsheetml/2009/9/main" uri="{78C0D931-6437-407d-A8EE-F0AAD7539E65}">
      <x14:conditionalFormattings>
        <x14:conditionalFormatting xmlns:xm="http://schemas.microsoft.com/office/excel/2006/main">
          <x14:cfRule type="expression" priority="19" id="{7EA7FF06-FC49-5C45-8E9C-109FED050826}">
            <xm:f>'Etape 1 (Infos générales)'!$W$23=1</xm:f>
            <x14:dxf>
              <font>
                <color theme="0"/>
              </font>
              <fill>
                <patternFill patternType="solid">
                  <fgColor indexed="64"/>
                  <bgColor theme="0"/>
                </patternFill>
              </fill>
              <border>
                <left/>
                <right/>
                <top/>
                <bottom/>
              </border>
            </x14:dxf>
          </x14:cfRule>
          <xm:sqref>C9</xm:sqref>
        </x14:conditionalFormatting>
        <x14:conditionalFormatting xmlns:xm="http://schemas.microsoft.com/office/excel/2006/main">
          <x14:cfRule type="expression" priority="12" id="{AAE06ED9-939B-1047-8094-49E05CB5F595}">
            <xm:f>'Etape 1 (Infos générales)'!$W$23=1</xm:f>
            <x14:dxf>
              <font>
                <color theme="0"/>
              </font>
              <fill>
                <patternFill patternType="solid">
                  <fgColor indexed="64"/>
                  <bgColor theme="0"/>
                </patternFill>
              </fill>
              <border>
                <left/>
                <right/>
                <top/>
                <bottom/>
              </border>
            </x14:dxf>
          </x14:cfRule>
          <xm:sqref>N9:P48</xm:sqref>
        </x14:conditionalFormatting>
      </x14:conditionalFormattings>
    </ex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tt4" enableFormatConditionsCalculation="0"/>
  <dimension ref="B1:AH113"/>
  <sheetViews>
    <sheetView workbookViewId="0"/>
  </sheetViews>
  <sheetFormatPr baseColWidth="10" defaultColWidth="10.83203125" defaultRowHeight="20" customHeight="1" x14ac:dyDescent="0"/>
  <cols>
    <col min="1" max="1" width="2.33203125" style="50" customWidth="1"/>
    <col min="2" max="2" width="0.6640625" style="50" customWidth="1"/>
    <col min="3" max="3" width="35" style="50" customWidth="1"/>
    <col min="4" max="4" width="31.5" style="50" customWidth="1"/>
    <col min="5" max="5" width="35" style="50" customWidth="1"/>
    <col min="6" max="8" width="15.6640625" style="50" customWidth="1"/>
    <col min="9" max="9" width="18.33203125" style="50" customWidth="1"/>
    <col min="10" max="10" width="18.5" style="50" customWidth="1"/>
    <col min="11" max="11" width="0.6640625" style="50" customWidth="1"/>
    <col min="12" max="14" width="10.83203125" style="50" customWidth="1"/>
    <col min="15" max="15" width="10.83203125" style="50" hidden="1" customWidth="1"/>
    <col min="16" max="16" width="15" style="50" hidden="1" customWidth="1"/>
    <col min="17" max="17" width="17.83203125" style="50" hidden="1" customWidth="1"/>
    <col min="18" max="18" width="18.83203125" style="50" hidden="1" customWidth="1"/>
    <col min="19" max="19" width="21.83203125" style="50" hidden="1" customWidth="1"/>
    <col min="20" max="20" width="13.83203125" style="50" hidden="1" customWidth="1"/>
    <col min="21" max="21" width="32.1640625" style="50" hidden="1" customWidth="1"/>
    <col min="22" max="22" width="21.1640625" style="50" hidden="1" customWidth="1"/>
    <col min="23" max="26" width="14.1640625" style="50" hidden="1" customWidth="1"/>
    <col min="27" max="29" width="10.83203125" style="50" hidden="1" customWidth="1"/>
    <col min="30" max="30" width="18.33203125" style="50" hidden="1" customWidth="1"/>
    <col min="31" max="32" width="10.83203125" style="50" hidden="1" customWidth="1"/>
    <col min="33" max="33" width="17.5" style="50" hidden="1" customWidth="1"/>
    <col min="34" max="34" width="10.83203125" style="50" hidden="1" customWidth="1"/>
    <col min="35" max="16384" width="10.83203125" style="50"/>
  </cols>
  <sheetData>
    <row r="1" spans="2:25" ht="28" customHeight="1">
      <c r="C1" s="664" t="s">
        <v>354</v>
      </c>
      <c r="D1" s="665"/>
      <c r="E1" s="665"/>
      <c r="F1" s="665"/>
      <c r="G1" s="665"/>
      <c r="H1" s="665"/>
      <c r="I1" s="665"/>
      <c r="J1" s="665"/>
      <c r="K1" s="665"/>
      <c r="L1" s="665"/>
      <c r="M1" s="99"/>
      <c r="N1" s="99"/>
      <c r="O1" s="99"/>
    </row>
    <row r="2" spans="2:25" ht="20" customHeight="1">
      <c r="C2" s="99"/>
      <c r="D2" s="99"/>
      <c r="E2" s="99"/>
      <c r="F2" s="99"/>
      <c r="G2" s="99"/>
      <c r="H2" s="99"/>
      <c r="I2" s="99"/>
      <c r="J2" s="99"/>
      <c r="K2" s="99"/>
      <c r="L2" s="99"/>
      <c r="M2" s="99"/>
      <c r="N2" s="99"/>
      <c r="O2" s="99"/>
    </row>
    <row r="3" spans="2:25" ht="20" customHeight="1" thickBot="1">
      <c r="C3" s="100" t="s">
        <v>554</v>
      </c>
    </row>
    <row r="4" spans="2:25" ht="4" customHeight="1">
      <c r="B4" s="30"/>
      <c r="C4" s="33"/>
      <c r="D4" s="33"/>
      <c r="E4" s="33"/>
      <c r="F4" s="33"/>
      <c r="G4" s="33"/>
      <c r="H4" s="33"/>
      <c r="I4" s="33"/>
      <c r="J4" s="33"/>
      <c r="K4" s="34"/>
    </row>
    <row r="5" spans="2:25" ht="20" customHeight="1">
      <c r="B5" s="35"/>
      <c r="C5" s="578" t="s">
        <v>379</v>
      </c>
      <c r="D5" s="101" t="str">
        <f>IF('Etape 1 (Infos générales)'!D5="","",'Etape 1 (Infos générales)'!D5)</f>
        <v/>
      </c>
      <c r="E5" s="579" t="s">
        <v>380</v>
      </c>
      <c r="F5" s="677" t="str">
        <f>IF('Etape 1 (Infos générales)'!D6="","",'Etape 1 (Infos générales)'!D6)</f>
        <v/>
      </c>
      <c r="G5" s="678"/>
      <c r="H5" s="678"/>
      <c r="I5" s="678"/>
      <c r="J5" s="679"/>
      <c r="K5" s="38"/>
    </row>
    <row r="6" spans="2:25" ht="20" customHeight="1">
      <c r="B6" s="35"/>
      <c r="C6" s="578" t="s">
        <v>381</v>
      </c>
      <c r="D6" s="102" t="str">
        <f>IF('Etape 1 (Infos générales)'!D7="","",'Etape 1 (Infos générales)'!D7)</f>
        <v/>
      </c>
      <c r="E6" s="579" t="s">
        <v>382</v>
      </c>
      <c r="F6" s="698" t="str">
        <f>IF('Etape 1 (Infos générales)'!H5="","",'Etape 1 (Infos générales)'!H5)</f>
        <v/>
      </c>
      <c r="G6" s="699"/>
      <c r="H6" s="699"/>
      <c r="I6" s="699"/>
      <c r="J6" s="700"/>
      <c r="K6" s="38"/>
    </row>
    <row r="7" spans="2:25" ht="12" customHeight="1">
      <c r="B7" s="35"/>
      <c r="C7" s="12"/>
      <c r="D7" s="42"/>
      <c r="E7" s="72"/>
      <c r="F7" s="103"/>
      <c r="G7" s="103"/>
      <c r="H7" s="103"/>
      <c r="I7" s="103"/>
      <c r="J7" s="103"/>
      <c r="K7" s="38"/>
    </row>
    <row r="8" spans="2:25" ht="19" customHeight="1">
      <c r="B8" s="35"/>
      <c r="C8" s="12"/>
      <c r="D8" s="12"/>
      <c r="E8" s="72"/>
      <c r="F8" s="104"/>
      <c r="G8" s="104"/>
      <c r="H8" s="105"/>
      <c r="I8" s="105"/>
      <c r="J8" s="105"/>
      <c r="K8" s="38"/>
      <c r="U8" s="104"/>
      <c r="V8" s="104"/>
      <c r="W8" s="105"/>
      <c r="X8" s="105"/>
      <c r="Y8" s="105"/>
    </row>
    <row r="9" spans="2:25" ht="20" customHeight="1" thickBot="1">
      <c r="B9" s="35"/>
      <c r="C9" s="578" t="s">
        <v>555</v>
      </c>
      <c r="D9" s="12"/>
      <c r="E9" s="579" t="s">
        <v>556</v>
      </c>
      <c r="F9" s="702"/>
      <c r="G9" s="702"/>
      <c r="H9" s="702"/>
      <c r="I9" s="702"/>
      <c r="J9" s="702"/>
      <c r="K9" s="38"/>
      <c r="U9" s="702"/>
      <c r="V9" s="702"/>
      <c r="W9" s="702"/>
      <c r="X9" s="702"/>
      <c r="Y9" s="702"/>
    </row>
    <row r="10" spans="2:25" ht="20" customHeight="1" thickBot="1">
      <c r="B10" s="35"/>
      <c r="C10" s="620" t="s">
        <v>659</v>
      </c>
      <c r="D10" s="12"/>
      <c r="E10" s="106" t="s">
        <v>659</v>
      </c>
      <c r="F10" s="702"/>
      <c r="G10" s="702"/>
      <c r="H10" s="702"/>
      <c r="I10" s="702"/>
      <c r="J10" s="702"/>
      <c r="K10" s="38"/>
      <c r="U10" s="702"/>
      <c r="V10" s="702"/>
      <c r="W10" s="702"/>
      <c r="X10" s="702"/>
      <c r="Y10" s="702"/>
    </row>
    <row r="11" spans="2:25" ht="20" customHeight="1">
      <c r="B11" s="35"/>
      <c r="C11" s="107"/>
      <c r="F11" s="702"/>
      <c r="G11" s="702"/>
      <c r="H11" s="702"/>
      <c r="I11" s="702"/>
      <c r="J11" s="702"/>
      <c r="K11" s="38"/>
      <c r="U11" s="702"/>
      <c r="V11" s="702"/>
      <c r="W11" s="702"/>
      <c r="X11" s="702"/>
      <c r="Y11" s="702"/>
    </row>
    <row r="12" spans="2:25" ht="4" customHeight="1" thickBot="1">
      <c r="B12" s="43"/>
      <c r="C12" s="45"/>
      <c r="D12" s="45"/>
      <c r="E12" s="45"/>
      <c r="F12" s="45"/>
      <c r="G12" s="45"/>
      <c r="H12" s="45"/>
      <c r="I12" s="45"/>
      <c r="J12" s="45"/>
      <c r="K12" s="46"/>
    </row>
    <row r="13" spans="2:25" ht="20" customHeight="1" thickBot="1"/>
    <row r="14" spans="2:25" ht="21" customHeight="1">
      <c r="B14" s="689" t="s">
        <v>573</v>
      </c>
      <c r="C14" s="690"/>
      <c r="D14" s="690"/>
      <c r="E14" s="690"/>
      <c r="F14" s="690"/>
      <c r="G14" s="690"/>
      <c r="H14" s="690"/>
      <c r="I14" s="690"/>
      <c r="J14" s="690"/>
      <c r="K14" s="691"/>
    </row>
    <row r="15" spans="2:25" ht="21" customHeight="1">
      <c r="B15" s="692"/>
      <c r="C15" s="693"/>
      <c r="D15" s="693"/>
      <c r="E15" s="693"/>
      <c r="F15" s="693"/>
      <c r="G15" s="693"/>
      <c r="H15" s="693"/>
      <c r="I15" s="693"/>
      <c r="J15" s="693"/>
      <c r="K15" s="694"/>
      <c r="Q15" s="108"/>
    </row>
    <row r="16" spans="2:25" ht="21" customHeight="1" thickBot="1">
      <c r="B16" s="695"/>
      <c r="C16" s="696"/>
      <c r="D16" s="696"/>
      <c r="E16" s="696"/>
      <c r="F16" s="696"/>
      <c r="G16" s="696"/>
      <c r="H16" s="696"/>
      <c r="I16" s="696"/>
      <c r="J16" s="696"/>
      <c r="K16" s="697"/>
      <c r="U16" s="706" t="s">
        <v>226</v>
      </c>
    </row>
    <row r="17" spans="2:34" ht="20" customHeight="1">
      <c r="B17" s="109"/>
      <c r="C17" s="109"/>
      <c r="D17" s="109"/>
      <c r="E17" s="109"/>
      <c r="F17" s="109"/>
      <c r="G17" s="109"/>
      <c r="H17" s="109"/>
      <c r="I17" s="109"/>
      <c r="J17" s="109"/>
      <c r="K17" s="109"/>
      <c r="U17" s="706"/>
    </row>
    <row r="18" spans="2:34" ht="23" customHeight="1">
      <c r="C18" s="100"/>
      <c r="E18" s="100"/>
      <c r="F18" s="703" t="s">
        <v>575</v>
      </c>
      <c r="G18" s="703"/>
      <c r="H18" s="703"/>
      <c r="I18" s="703"/>
      <c r="J18" s="704" t="s">
        <v>576</v>
      </c>
      <c r="U18" s="706"/>
      <c r="V18" s="389"/>
      <c r="W18" s="389"/>
      <c r="X18" s="389"/>
      <c r="Y18" s="389"/>
      <c r="Z18" s="389"/>
      <c r="AA18" s="389"/>
    </row>
    <row r="19" spans="2:34" ht="23" customHeight="1" thickBot="1">
      <c r="C19" s="110" t="s">
        <v>466</v>
      </c>
      <c r="D19" s="110" t="s">
        <v>467</v>
      </c>
      <c r="E19" s="110" t="s">
        <v>574</v>
      </c>
      <c r="F19" s="594" t="s">
        <v>562</v>
      </c>
      <c r="G19" s="595" t="s">
        <v>563</v>
      </c>
      <c r="H19" s="594" t="s">
        <v>564</v>
      </c>
      <c r="I19" s="594" t="s">
        <v>565</v>
      </c>
      <c r="J19" s="705"/>
      <c r="P19" s="112"/>
      <c r="Q19" s="113"/>
      <c r="R19" s="112"/>
      <c r="S19" s="112"/>
      <c r="U19" s="706"/>
      <c r="V19" s="389"/>
      <c r="W19" s="389"/>
      <c r="X19" s="389"/>
      <c r="Y19" s="389"/>
      <c r="Z19" s="389"/>
      <c r="AA19" s="389"/>
    </row>
    <row r="20" spans="2:34" ht="8" customHeight="1">
      <c r="C20" s="100"/>
      <c r="D20" s="100"/>
      <c r="E20" s="100"/>
      <c r="G20" s="114"/>
      <c r="J20" s="54"/>
      <c r="P20" s="112"/>
      <c r="Q20" s="113"/>
      <c r="R20" s="112"/>
      <c r="S20" s="112"/>
      <c r="T20" s="389"/>
      <c r="U20" s="290"/>
      <c r="V20" s="389"/>
      <c r="W20" s="389"/>
      <c r="X20" s="389"/>
      <c r="Y20" s="389"/>
      <c r="Z20" s="389"/>
      <c r="AA20" s="389"/>
    </row>
    <row r="21" spans="2:34" ht="20" customHeight="1" thickBot="1">
      <c r="C21" s="596" t="s">
        <v>577</v>
      </c>
      <c r="D21" s="115"/>
      <c r="E21" s="115"/>
      <c r="F21" s="115"/>
      <c r="G21" s="116"/>
      <c r="H21" s="115"/>
      <c r="I21" s="115"/>
      <c r="J21" s="115"/>
      <c r="P21" s="117"/>
      <c r="Q21" s="118"/>
      <c r="R21" s="117"/>
      <c r="S21" s="119"/>
      <c r="T21" s="389"/>
      <c r="U21" s="82" t="s">
        <v>73</v>
      </c>
      <c r="V21" s="389"/>
      <c r="W21" s="701" t="s">
        <v>570</v>
      </c>
      <c r="X21" s="701"/>
      <c r="Y21" s="701"/>
      <c r="Z21" s="701"/>
      <c r="AA21" s="701"/>
    </row>
    <row r="22" spans="2:34" ht="20" customHeight="1" thickBot="1">
      <c r="C22" s="120" t="str">
        <f>VLOOKUP(D22,P$23:R$61,3,FALSE)</f>
        <v>Brème</v>
      </c>
      <c r="D22" s="121" t="s">
        <v>32</v>
      </c>
      <c r="E22" s="122" t="str">
        <f t="shared" ref="E22:E45" si="0">VLOOKUP(C22,R$23:T$61,3,FALSE)</f>
        <v>Rhin, Rhône, Doubs</v>
      </c>
      <c r="F22" s="123"/>
      <c r="G22" s="124"/>
      <c r="H22" s="125"/>
      <c r="I22" s="125"/>
      <c r="J22" s="126"/>
      <c r="O22" s="393"/>
      <c r="P22" s="82" t="s">
        <v>464</v>
      </c>
      <c r="Q22" s="82" t="s">
        <v>27</v>
      </c>
      <c r="R22" s="82" t="s">
        <v>568</v>
      </c>
      <c r="S22" s="82" t="s">
        <v>464</v>
      </c>
      <c r="T22" s="82" t="s">
        <v>471</v>
      </c>
      <c r="U22" s="127" t="b">
        <f>IF(AA22=1,TRUE,FALSE)</f>
        <v>0</v>
      </c>
      <c r="V22" s="82" t="s">
        <v>569</v>
      </c>
      <c r="W22" s="82" t="s">
        <v>562</v>
      </c>
      <c r="X22" s="82" t="s">
        <v>563</v>
      </c>
      <c r="Y22" s="82" t="s">
        <v>564</v>
      </c>
      <c r="Z22" s="82" t="s">
        <v>565</v>
      </c>
      <c r="AA22" s="82" t="s">
        <v>571</v>
      </c>
      <c r="AC22" s="119"/>
      <c r="AD22" s="100" t="s">
        <v>557</v>
      </c>
      <c r="AG22" s="100" t="s">
        <v>558</v>
      </c>
    </row>
    <row r="23" spans="2:34" ht="20" customHeight="1">
      <c r="C23" s="128" t="str">
        <f>VLOOKUP(D23,P$23:R$61,3,FALSE)</f>
        <v>Spirlin</v>
      </c>
      <c r="D23" s="121" t="s">
        <v>33</v>
      </c>
      <c r="E23" s="128" t="str">
        <f t="shared" si="0"/>
        <v>Rhin, Rhône, Doubs, Inn</v>
      </c>
      <c r="F23" s="129"/>
      <c r="G23" s="130"/>
      <c r="H23" s="131"/>
      <c r="I23" s="131"/>
      <c r="J23" s="132"/>
      <c r="O23" s="394"/>
      <c r="P23" s="133" t="s">
        <v>10</v>
      </c>
      <c r="Q23" s="134" t="str">
        <f>IF(V23=1,SUM(V$23:V23),"")</f>
        <v/>
      </c>
      <c r="R23" s="592" t="s">
        <v>469</v>
      </c>
      <c r="S23" s="133" t="s">
        <v>10</v>
      </c>
      <c r="T23" s="593" t="s">
        <v>470</v>
      </c>
      <c r="U23" s="374" t="b">
        <v>0</v>
      </c>
      <c r="V23" s="136" t="str">
        <f t="shared" ref="V23" si="1">IF(U23=TRUE,1,"")</f>
        <v/>
      </c>
      <c r="W23" s="137">
        <v>1</v>
      </c>
      <c r="X23" s="138">
        <v>1</v>
      </c>
      <c r="Y23" s="138">
        <v>1</v>
      </c>
      <c r="Z23" s="139">
        <v>1</v>
      </c>
      <c r="AA23" s="389">
        <f t="shared" ref="AA23" si="2">IF(OR(AND(W23=1,$AH$27=1),AND(X23=1,$AH$27=2),AND(Y23=1,$AH$27=3),AND(Z23=1,$AH$27=4)),1,0)</f>
        <v>1</v>
      </c>
      <c r="AC23" s="119">
        <v>1</v>
      </c>
      <c r="AD23" s="50" t="s">
        <v>72</v>
      </c>
      <c r="AE23" s="50">
        <v>1</v>
      </c>
      <c r="AF23" s="50">
        <v>1</v>
      </c>
      <c r="AG23" s="576" t="s">
        <v>562</v>
      </c>
      <c r="AH23" s="50">
        <v>1</v>
      </c>
    </row>
    <row r="24" spans="2:34" ht="20" customHeight="1">
      <c r="C24" s="128" t="str">
        <f t="shared" ref="C24:C45" si="3">VLOOKUP(D24,P$23:R$61,3,FALSE)</f>
        <v>Ablette</v>
      </c>
      <c r="D24" s="121" t="s">
        <v>34</v>
      </c>
      <c r="E24" s="128" t="str">
        <f t="shared" si="0"/>
        <v>Rhin, Rhône, Doubs</v>
      </c>
      <c r="F24" s="129"/>
      <c r="G24" s="130"/>
      <c r="H24" s="131"/>
      <c r="I24" s="131"/>
      <c r="J24" s="132"/>
      <c r="O24" s="394"/>
      <c r="P24" s="133" t="s">
        <v>153</v>
      </c>
      <c r="Q24" s="134" t="str">
        <f>IF(V24=1,SUM(V$23:V24),"")</f>
        <v/>
      </c>
      <c r="R24" s="592" t="s">
        <v>497</v>
      </c>
      <c r="S24" s="133" t="s">
        <v>153</v>
      </c>
      <c r="T24" s="593" t="s">
        <v>483</v>
      </c>
      <c r="U24" s="374" t="b">
        <v>0</v>
      </c>
      <c r="V24" s="136" t="str">
        <f t="shared" ref="V24:V61" si="4">IF(U24=TRUE,1,"")</f>
        <v/>
      </c>
      <c r="W24" s="140"/>
      <c r="X24" s="141"/>
      <c r="Y24" s="141">
        <v>1</v>
      </c>
      <c r="Z24" s="142">
        <v>1</v>
      </c>
      <c r="AA24" s="389">
        <f t="shared" ref="AA24:AA61" si="5">IF(OR(AND(W24=1,$AH$27=1),AND(X24=1,$AH$27=2),AND(Y24=1,$AH$27=3),AND(Z24=1,$AH$27=4)),1,0)</f>
        <v>0</v>
      </c>
      <c r="AC24" s="119">
        <v>2</v>
      </c>
      <c r="AD24" s="576" t="s">
        <v>559</v>
      </c>
      <c r="AE24" s="50">
        <v>2</v>
      </c>
      <c r="AF24" s="50">
        <v>2</v>
      </c>
      <c r="AG24" s="576" t="s">
        <v>563</v>
      </c>
      <c r="AH24" s="50">
        <v>2</v>
      </c>
    </row>
    <row r="25" spans="2:34" ht="20" customHeight="1">
      <c r="C25" s="128" t="str">
        <f t="shared" si="3"/>
        <v>Anguille</v>
      </c>
      <c r="D25" s="121" t="s">
        <v>10</v>
      </c>
      <c r="E25" s="128" t="str">
        <f t="shared" si="0"/>
        <v>Rhin, Rhône, Doubs, Ticino</v>
      </c>
      <c r="F25" s="143"/>
      <c r="G25" s="130"/>
      <c r="H25" s="131"/>
      <c r="I25" s="131"/>
      <c r="J25" s="132"/>
      <c r="O25" s="394"/>
      <c r="P25" s="133" t="s">
        <v>32</v>
      </c>
      <c r="Q25" s="134" t="str">
        <f>IF(V25=1,SUM(V$23:V25),"")</f>
        <v/>
      </c>
      <c r="R25" s="592" t="s">
        <v>485</v>
      </c>
      <c r="S25" s="133" t="s">
        <v>32</v>
      </c>
      <c r="T25" s="593" t="s">
        <v>481</v>
      </c>
      <c r="U25" s="374" t="b">
        <v>0</v>
      </c>
      <c r="V25" s="136" t="str">
        <f t="shared" si="4"/>
        <v/>
      </c>
      <c r="W25" s="140"/>
      <c r="X25" s="141"/>
      <c r="Y25" s="141">
        <v>1</v>
      </c>
      <c r="Z25" s="142">
        <v>1</v>
      </c>
      <c r="AA25" s="389">
        <f t="shared" si="5"/>
        <v>0</v>
      </c>
      <c r="AC25" s="119">
        <v>3</v>
      </c>
      <c r="AD25" s="576" t="s">
        <v>560</v>
      </c>
      <c r="AE25" s="50">
        <v>3</v>
      </c>
      <c r="AF25" s="50">
        <v>3</v>
      </c>
      <c r="AG25" s="576" t="s">
        <v>564</v>
      </c>
      <c r="AH25" s="50">
        <v>3</v>
      </c>
    </row>
    <row r="26" spans="2:34" ht="20" customHeight="1">
      <c r="C26" s="128" t="str">
        <f t="shared" si="3"/>
        <v>Loche franche</v>
      </c>
      <c r="D26" s="121" t="s">
        <v>50</v>
      </c>
      <c r="E26" s="128" t="str">
        <f t="shared" si="0"/>
        <v>Rhin, Rhône, Doubs, Inn</v>
      </c>
      <c r="F26" s="129"/>
      <c r="G26" s="130"/>
      <c r="H26" s="131"/>
      <c r="I26" s="131"/>
      <c r="J26" s="132"/>
      <c r="O26" s="394"/>
      <c r="P26" s="133" t="s">
        <v>33</v>
      </c>
      <c r="Q26" s="134" t="str">
        <f>IF(V26=1,SUM(V$23:V26),"")</f>
        <v/>
      </c>
      <c r="R26" s="592" t="s">
        <v>521</v>
      </c>
      <c r="S26" s="133" t="s">
        <v>33</v>
      </c>
      <c r="T26" s="593" t="s">
        <v>487</v>
      </c>
      <c r="U26" s="374" t="b">
        <v>0</v>
      </c>
      <c r="V26" s="136" t="str">
        <f t="shared" si="4"/>
        <v/>
      </c>
      <c r="W26" s="140">
        <v>1</v>
      </c>
      <c r="X26" s="141">
        <v>1</v>
      </c>
      <c r="Y26" s="141">
        <v>1</v>
      </c>
      <c r="Z26" s="142"/>
      <c r="AA26" s="389">
        <f t="shared" si="5"/>
        <v>1</v>
      </c>
      <c r="AC26" s="117">
        <v>4</v>
      </c>
      <c r="AD26" s="384" t="s">
        <v>561</v>
      </c>
      <c r="AE26" s="115">
        <v>4</v>
      </c>
      <c r="AF26" s="50">
        <v>4</v>
      </c>
      <c r="AG26" s="384" t="s">
        <v>565</v>
      </c>
      <c r="AH26" s="115">
        <v>4</v>
      </c>
    </row>
    <row r="27" spans="2:34" ht="20" customHeight="1">
      <c r="C27" s="128" t="str">
        <f t="shared" si="3"/>
        <v>Barbeau</v>
      </c>
      <c r="D27" s="121" t="s">
        <v>35</v>
      </c>
      <c r="E27" s="128" t="str">
        <f t="shared" si="0"/>
        <v>Rhin, Rhône, Doubs</v>
      </c>
      <c r="F27" s="129"/>
      <c r="G27" s="130"/>
      <c r="H27" s="131"/>
      <c r="I27" s="131"/>
      <c r="J27" s="132"/>
      <c r="O27" s="394"/>
      <c r="P27" s="133" t="s">
        <v>34</v>
      </c>
      <c r="Q27" s="134" t="str">
        <f>IF(V27=1,SUM(V$23:V27),"")</f>
        <v/>
      </c>
      <c r="R27" s="592" t="s">
        <v>511</v>
      </c>
      <c r="S27" s="133" t="s">
        <v>34</v>
      </c>
      <c r="T27" s="593" t="s">
        <v>481</v>
      </c>
      <c r="U27" s="374" t="b">
        <v>0</v>
      </c>
      <c r="V27" s="136" t="str">
        <f t="shared" si="4"/>
        <v/>
      </c>
      <c r="W27" s="140"/>
      <c r="X27" s="141">
        <v>1</v>
      </c>
      <c r="Y27" s="141">
        <v>1</v>
      </c>
      <c r="Z27" s="142">
        <v>1</v>
      </c>
      <c r="AA27" s="389">
        <f t="shared" si="5"/>
        <v>0</v>
      </c>
      <c r="AC27" s="117"/>
      <c r="AD27" s="100" t="s">
        <v>566</v>
      </c>
      <c r="AE27" s="299">
        <v>2</v>
      </c>
      <c r="AG27" s="100" t="s">
        <v>567</v>
      </c>
      <c r="AH27" s="299">
        <v>1</v>
      </c>
    </row>
    <row r="28" spans="2:34" ht="20" customHeight="1">
      <c r="C28" s="128" t="str">
        <f t="shared" si="3"/>
        <v>Chabot</v>
      </c>
      <c r="D28" s="121" t="s">
        <v>15</v>
      </c>
      <c r="E28" s="128" t="str">
        <f t="shared" si="0"/>
        <v>Rhin, Rhône, Doubs, Ticino, Inn</v>
      </c>
      <c r="F28" s="129"/>
      <c r="G28" s="130"/>
      <c r="H28" s="131"/>
      <c r="I28" s="131"/>
      <c r="J28" s="132"/>
      <c r="O28" s="394"/>
      <c r="P28" s="133" t="s">
        <v>50</v>
      </c>
      <c r="Q28" s="134" t="str">
        <f>IF(V28=1,SUM(V$23:V28),"")</f>
        <v/>
      </c>
      <c r="R28" s="592" t="s">
        <v>520</v>
      </c>
      <c r="S28" s="133" t="s">
        <v>50</v>
      </c>
      <c r="T28" s="593" t="s">
        <v>487</v>
      </c>
      <c r="U28" s="374" t="b">
        <v>0</v>
      </c>
      <c r="V28" s="136" t="str">
        <f t="shared" si="4"/>
        <v/>
      </c>
      <c r="W28" s="140">
        <v>1</v>
      </c>
      <c r="X28" s="141">
        <v>1</v>
      </c>
      <c r="Y28" s="141">
        <v>1</v>
      </c>
      <c r="Z28" s="142"/>
      <c r="AA28" s="389">
        <f t="shared" si="5"/>
        <v>1</v>
      </c>
    </row>
    <row r="29" spans="2:34" ht="20" customHeight="1">
      <c r="C29" s="128" t="str">
        <f t="shared" si="3"/>
        <v>Carpe</v>
      </c>
      <c r="D29" s="121" t="s">
        <v>38</v>
      </c>
      <c r="E29" s="128" t="str">
        <f t="shared" si="0"/>
        <v>Rhin, Rhône, Doubs, Ticino</v>
      </c>
      <c r="F29" s="129"/>
      <c r="G29" s="130"/>
      <c r="H29" s="131"/>
      <c r="I29" s="131"/>
      <c r="J29" s="132"/>
      <c r="O29" s="394"/>
      <c r="P29" s="133" t="s">
        <v>35</v>
      </c>
      <c r="Q29" s="134" t="str">
        <f>IF(V29=1,SUM(V$23:V29),"")</f>
        <v/>
      </c>
      <c r="R29" s="592" t="s">
        <v>480</v>
      </c>
      <c r="S29" s="133" t="s">
        <v>35</v>
      </c>
      <c r="T29" s="593" t="s">
        <v>481</v>
      </c>
      <c r="U29" s="374" t="b">
        <v>0</v>
      </c>
      <c r="V29" s="136" t="str">
        <f t="shared" si="4"/>
        <v/>
      </c>
      <c r="W29" s="140"/>
      <c r="X29" s="141">
        <v>1</v>
      </c>
      <c r="Y29" s="141">
        <v>1</v>
      </c>
      <c r="Z29" s="142">
        <v>1</v>
      </c>
      <c r="AA29" s="389">
        <f t="shared" si="5"/>
        <v>0</v>
      </c>
    </row>
    <row r="30" spans="2:34" ht="20" customHeight="1">
      <c r="C30" s="128" t="str">
        <f t="shared" si="3"/>
        <v>Brochet</v>
      </c>
      <c r="D30" s="121" t="s">
        <v>16</v>
      </c>
      <c r="E30" s="128" t="str">
        <f t="shared" si="0"/>
        <v>Rhin, Rhône, Doubs, Ticino, Inn</v>
      </c>
      <c r="F30" s="129"/>
      <c r="G30" s="130"/>
      <c r="H30" s="131"/>
      <c r="I30" s="131"/>
      <c r="J30" s="132"/>
      <c r="O30" s="394"/>
      <c r="P30" s="133" t="s">
        <v>146</v>
      </c>
      <c r="Q30" s="134" t="str">
        <f>IF(V30=1,SUM(V$23:V30),"")</f>
        <v/>
      </c>
      <c r="R30" s="592" t="s">
        <v>500</v>
      </c>
      <c r="S30" s="133" t="s">
        <v>146</v>
      </c>
      <c r="T30" s="135" t="s">
        <v>30</v>
      </c>
      <c r="U30" s="374" t="b">
        <v>0</v>
      </c>
      <c r="V30" s="136" t="str">
        <f t="shared" si="4"/>
        <v/>
      </c>
      <c r="W30" s="140"/>
      <c r="X30" s="141">
        <v>1</v>
      </c>
      <c r="Y30" s="141">
        <v>1</v>
      </c>
      <c r="Z30" s="142">
        <v>1</v>
      </c>
      <c r="AA30" s="389">
        <f t="shared" si="5"/>
        <v>0</v>
      </c>
    </row>
    <row r="31" spans="2:34" ht="20" customHeight="1">
      <c r="C31" s="128" t="str">
        <f t="shared" si="3"/>
        <v>Goujon</v>
      </c>
      <c r="D31" s="121" t="s">
        <v>17</v>
      </c>
      <c r="E31" s="128" t="str">
        <f t="shared" si="0"/>
        <v>Rhin, Rhône, Doubs, Ticino</v>
      </c>
      <c r="F31" s="129"/>
      <c r="G31" s="130"/>
      <c r="H31" s="131"/>
      <c r="I31" s="131"/>
      <c r="J31" s="132"/>
      <c r="O31" s="394"/>
      <c r="P31" s="133" t="s">
        <v>11</v>
      </c>
      <c r="Q31" s="134" t="str">
        <f>IF(V31=1,SUM(V$23:V31),"")</f>
        <v/>
      </c>
      <c r="R31" s="592" t="s">
        <v>532</v>
      </c>
      <c r="S31" s="133" t="s">
        <v>11</v>
      </c>
      <c r="T31" s="135" t="s">
        <v>30</v>
      </c>
      <c r="U31" s="374" t="b">
        <v>0</v>
      </c>
      <c r="V31" s="136" t="str">
        <f t="shared" si="4"/>
        <v/>
      </c>
      <c r="W31" s="140"/>
      <c r="X31" s="141">
        <v>1</v>
      </c>
      <c r="Y31" s="141">
        <v>1</v>
      </c>
      <c r="Z31" s="142">
        <v>1</v>
      </c>
      <c r="AA31" s="389">
        <f t="shared" si="5"/>
        <v>0</v>
      </c>
    </row>
    <row r="32" spans="2:34" ht="20" customHeight="1">
      <c r="C32" s="128" t="str">
        <f t="shared" si="3"/>
        <v>Grémille</v>
      </c>
      <c r="D32" s="121" t="s">
        <v>18</v>
      </c>
      <c r="E32" s="128" t="str">
        <f t="shared" si="0"/>
        <v>Rhin, Rhône</v>
      </c>
      <c r="F32" s="129"/>
      <c r="G32" s="130"/>
      <c r="H32" s="131"/>
      <c r="I32" s="131"/>
      <c r="J32" s="132"/>
      <c r="O32" s="394"/>
      <c r="P32" s="133" t="s">
        <v>36</v>
      </c>
      <c r="Q32" s="134" t="str">
        <f>IF(V32=1,SUM(V$23:V32),"")</f>
        <v/>
      </c>
      <c r="R32" s="134" t="s">
        <v>12</v>
      </c>
      <c r="S32" s="133" t="s">
        <v>36</v>
      </c>
      <c r="T32" s="593" t="s">
        <v>483</v>
      </c>
      <c r="U32" s="374" t="b">
        <v>0</v>
      </c>
      <c r="V32" s="136" t="str">
        <f t="shared" si="4"/>
        <v/>
      </c>
      <c r="W32" s="140"/>
      <c r="X32" s="141">
        <v>1</v>
      </c>
      <c r="Y32" s="141">
        <v>1</v>
      </c>
      <c r="Z32" s="142">
        <v>1</v>
      </c>
      <c r="AA32" s="389">
        <f t="shared" si="5"/>
        <v>0</v>
      </c>
    </row>
    <row r="33" spans="3:27" ht="20" customHeight="1">
      <c r="C33" s="128" t="str">
        <f t="shared" si="3"/>
        <v>Petite lamproie</v>
      </c>
      <c r="D33" s="121" t="s">
        <v>19</v>
      </c>
      <c r="E33" s="128" t="str">
        <f t="shared" si="0"/>
        <v>Rhin, Doubs</v>
      </c>
      <c r="F33" s="129"/>
      <c r="G33" s="130"/>
      <c r="H33" s="131"/>
      <c r="I33" s="131"/>
      <c r="J33" s="132"/>
      <c r="O33" s="394"/>
      <c r="P33" s="133" t="s">
        <v>37</v>
      </c>
      <c r="Q33" s="134" t="str">
        <f>IF(V33=1,SUM(V$23:V33),"")</f>
        <v/>
      </c>
      <c r="R33" s="134" t="s">
        <v>13</v>
      </c>
      <c r="S33" s="133" t="s">
        <v>37</v>
      </c>
      <c r="T33" s="135" t="s">
        <v>30</v>
      </c>
      <c r="U33" s="374" t="b">
        <v>0</v>
      </c>
      <c r="V33" s="136" t="str">
        <f t="shared" si="4"/>
        <v/>
      </c>
      <c r="W33" s="140"/>
      <c r="X33" s="141">
        <v>1</v>
      </c>
      <c r="Y33" s="141">
        <v>1</v>
      </c>
      <c r="Z33" s="142">
        <v>1</v>
      </c>
      <c r="AA33" s="389">
        <f t="shared" si="5"/>
        <v>0</v>
      </c>
    </row>
    <row r="34" spans="3:27" ht="20" customHeight="1">
      <c r="C34" s="128" t="str">
        <f t="shared" si="3"/>
        <v>Chevaine</v>
      </c>
      <c r="D34" s="121" t="s">
        <v>147</v>
      </c>
      <c r="E34" s="128" t="str">
        <f t="shared" si="0"/>
        <v>Rhin, Rhône, Doubs</v>
      </c>
      <c r="F34" s="129"/>
      <c r="G34" s="130"/>
      <c r="H34" s="131"/>
      <c r="I34" s="131"/>
      <c r="J34" s="132"/>
      <c r="O34" s="394"/>
      <c r="P34" s="133" t="s">
        <v>14</v>
      </c>
      <c r="Q34" s="134" t="str">
        <f>IF(V34=1,SUM(V$23:V34),"")</f>
        <v/>
      </c>
      <c r="R34" s="592" t="s">
        <v>529</v>
      </c>
      <c r="S34" s="133" t="s">
        <v>14</v>
      </c>
      <c r="T34" s="593" t="s">
        <v>483</v>
      </c>
      <c r="U34" s="374" t="b">
        <v>0</v>
      </c>
      <c r="V34" s="136" t="str">
        <f t="shared" si="4"/>
        <v/>
      </c>
      <c r="W34" s="140"/>
      <c r="X34" s="141">
        <v>1</v>
      </c>
      <c r="Y34" s="141">
        <v>1</v>
      </c>
      <c r="Z34" s="142">
        <v>1</v>
      </c>
      <c r="AA34" s="389">
        <f t="shared" si="5"/>
        <v>0</v>
      </c>
    </row>
    <row r="35" spans="3:27" ht="20" customHeight="1">
      <c r="C35" s="128" t="str">
        <f t="shared" si="3"/>
        <v>Vandoise</v>
      </c>
      <c r="D35" s="121" t="s">
        <v>40</v>
      </c>
      <c r="E35" s="128" t="str">
        <f t="shared" si="0"/>
        <v>Rhin, Rhône, Doubs, Ticino</v>
      </c>
      <c r="F35" s="129"/>
      <c r="G35" s="130"/>
      <c r="H35" s="131"/>
      <c r="I35" s="131"/>
      <c r="J35" s="132"/>
      <c r="O35" s="394"/>
      <c r="P35" s="133" t="s">
        <v>15</v>
      </c>
      <c r="Q35" s="134" t="str">
        <f>IF(V35=1,SUM(V$23:V35),"")</f>
        <v/>
      </c>
      <c r="R35" s="592" t="s">
        <v>495</v>
      </c>
      <c r="S35" s="133" t="s">
        <v>15</v>
      </c>
      <c r="T35" s="593" t="s">
        <v>473</v>
      </c>
      <c r="U35" s="374" t="b">
        <v>0</v>
      </c>
      <c r="V35" s="136" t="str">
        <f t="shared" si="4"/>
        <v/>
      </c>
      <c r="W35" s="140">
        <v>1</v>
      </c>
      <c r="X35" s="141">
        <v>1</v>
      </c>
      <c r="Y35" s="141"/>
      <c r="Z35" s="142"/>
      <c r="AA35" s="389">
        <f t="shared" si="5"/>
        <v>1</v>
      </c>
    </row>
    <row r="36" spans="3:27" ht="20" customHeight="1">
      <c r="C36" s="128" t="str">
        <f t="shared" si="3"/>
        <v>Lotte</v>
      </c>
      <c r="D36" s="121" t="s">
        <v>49</v>
      </c>
      <c r="E36" s="128" t="str">
        <f t="shared" si="0"/>
        <v>Rhin, Rhône, Ticino</v>
      </c>
      <c r="F36" s="129"/>
      <c r="G36" s="130"/>
      <c r="H36" s="131"/>
      <c r="I36" s="131"/>
      <c r="J36" s="132"/>
      <c r="O36" s="394"/>
      <c r="P36" s="133" t="s">
        <v>38</v>
      </c>
      <c r="Q36" s="134" t="str">
        <f>IF(V36=1,SUM(V$23:V36),"")</f>
        <v/>
      </c>
      <c r="R36" s="592" t="s">
        <v>505</v>
      </c>
      <c r="S36" s="133" t="s">
        <v>38</v>
      </c>
      <c r="T36" s="593" t="s">
        <v>470</v>
      </c>
      <c r="U36" s="374" t="b">
        <v>0</v>
      </c>
      <c r="V36" s="136" t="str">
        <f t="shared" si="4"/>
        <v/>
      </c>
      <c r="W36" s="140"/>
      <c r="X36" s="141"/>
      <c r="Y36" s="141">
        <v>1</v>
      </c>
      <c r="Z36" s="142">
        <v>1</v>
      </c>
      <c r="AA36" s="389">
        <f t="shared" si="5"/>
        <v>0</v>
      </c>
    </row>
    <row r="37" spans="3:27" ht="20" customHeight="1">
      <c r="C37" s="128" t="str">
        <f t="shared" si="3"/>
        <v>Perche</v>
      </c>
      <c r="D37" s="121" t="s">
        <v>51</v>
      </c>
      <c r="E37" s="128" t="str">
        <f t="shared" si="0"/>
        <v>Rhin, Rhône, Doubs, Ticino, Inn</v>
      </c>
      <c r="F37" s="129"/>
      <c r="G37" s="130"/>
      <c r="H37" s="131"/>
      <c r="I37" s="131"/>
      <c r="J37" s="132"/>
      <c r="O37" s="394"/>
      <c r="P37" s="133" t="s">
        <v>16</v>
      </c>
      <c r="Q37" s="134" t="str">
        <f>IF(V37=1,SUM(V$23:V37),"")</f>
        <v/>
      </c>
      <c r="R37" s="592" t="s">
        <v>499</v>
      </c>
      <c r="S37" s="133" t="s">
        <v>16</v>
      </c>
      <c r="T37" s="593" t="s">
        <v>473</v>
      </c>
      <c r="U37" s="374" t="b">
        <v>0</v>
      </c>
      <c r="V37" s="136" t="str">
        <f t="shared" si="4"/>
        <v/>
      </c>
      <c r="W37" s="140"/>
      <c r="X37" s="141">
        <v>1</v>
      </c>
      <c r="Y37" s="141">
        <v>1</v>
      </c>
      <c r="Z37" s="142">
        <v>1</v>
      </c>
      <c r="AA37" s="389">
        <f t="shared" si="5"/>
        <v>0</v>
      </c>
    </row>
    <row r="38" spans="3:27" ht="20" customHeight="1">
      <c r="C38" s="128" t="str">
        <f t="shared" si="3"/>
        <v>Vairon</v>
      </c>
      <c r="D38" s="121" t="s">
        <v>43</v>
      </c>
      <c r="E38" s="128" t="str">
        <f t="shared" si="0"/>
        <v>Rhin, Rhône, Doubs, Inn</v>
      </c>
      <c r="F38" s="129"/>
      <c r="G38" s="130"/>
      <c r="H38" s="131"/>
      <c r="I38" s="131"/>
      <c r="J38" s="132"/>
      <c r="O38" s="394"/>
      <c r="P38" s="133" t="s">
        <v>154</v>
      </c>
      <c r="Q38" s="134" t="str">
        <f>IF(V38=1,SUM(V$23:V38),"")</f>
        <v/>
      </c>
      <c r="R38" s="592" t="s">
        <v>530</v>
      </c>
      <c r="S38" s="133" t="s">
        <v>154</v>
      </c>
      <c r="T38" s="593" t="s">
        <v>483</v>
      </c>
      <c r="U38" s="374" t="b">
        <v>0</v>
      </c>
      <c r="V38" s="136" t="str">
        <f t="shared" si="4"/>
        <v/>
      </c>
      <c r="W38" s="140"/>
      <c r="X38" s="141">
        <v>1</v>
      </c>
      <c r="Y38" s="141">
        <v>1</v>
      </c>
      <c r="Z38" s="142">
        <v>1</v>
      </c>
      <c r="AA38" s="389">
        <f t="shared" si="5"/>
        <v>0</v>
      </c>
    </row>
    <row r="39" spans="3:27" ht="20" customHeight="1">
      <c r="C39" s="128" t="str">
        <f t="shared" si="3"/>
        <v>Gardon</v>
      </c>
      <c r="D39" s="121" t="s">
        <v>20</v>
      </c>
      <c r="E39" s="128" t="str">
        <f t="shared" si="0"/>
        <v>Rhin, Rhône, Doubs</v>
      </c>
      <c r="F39" s="129"/>
      <c r="G39" s="130"/>
      <c r="H39" s="131"/>
      <c r="I39" s="131"/>
      <c r="J39" s="132"/>
      <c r="O39" s="394"/>
      <c r="P39" s="133" t="s">
        <v>17</v>
      </c>
      <c r="Q39" s="134" t="str">
        <f>IF(V39=1,SUM(V$23:V39),"")</f>
        <v/>
      </c>
      <c r="R39" s="592" t="s">
        <v>496</v>
      </c>
      <c r="S39" s="133" t="s">
        <v>17</v>
      </c>
      <c r="T39" s="593" t="s">
        <v>470</v>
      </c>
      <c r="U39" s="374" t="b">
        <v>0</v>
      </c>
      <c r="V39" s="136" t="str">
        <f t="shared" si="4"/>
        <v/>
      </c>
      <c r="W39" s="140"/>
      <c r="X39" s="141">
        <v>1</v>
      </c>
      <c r="Y39" s="141">
        <v>1</v>
      </c>
      <c r="Z39" s="142">
        <v>1</v>
      </c>
      <c r="AA39" s="389">
        <f t="shared" si="5"/>
        <v>0</v>
      </c>
    </row>
    <row r="40" spans="3:27" ht="20" customHeight="1">
      <c r="C40" s="128" t="str">
        <f t="shared" si="3"/>
        <v>Truite fario</v>
      </c>
      <c r="D40" s="121" t="s">
        <v>52</v>
      </c>
      <c r="E40" s="128" t="str">
        <f t="shared" si="0"/>
        <v>Rhin, Rhône, Doubs, Ticino, Inn</v>
      </c>
      <c r="F40" s="129"/>
      <c r="G40" s="130"/>
      <c r="H40" s="131"/>
      <c r="I40" s="131"/>
      <c r="J40" s="132"/>
      <c r="O40" s="394"/>
      <c r="P40" s="133" t="s">
        <v>18</v>
      </c>
      <c r="Q40" s="134" t="str">
        <f>IF(V40=1,SUM(V$23:V40),"")</f>
        <v/>
      </c>
      <c r="R40" s="592" t="s">
        <v>507</v>
      </c>
      <c r="S40" s="133" t="s">
        <v>18</v>
      </c>
      <c r="T40" s="135" t="s">
        <v>508</v>
      </c>
      <c r="U40" s="374" t="b">
        <v>0</v>
      </c>
      <c r="V40" s="136" t="str">
        <f t="shared" si="4"/>
        <v/>
      </c>
      <c r="W40" s="140"/>
      <c r="X40" s="141"/>
      <c r="Y40" s="141">
        <v>1</v>
      </c>
      <c r="Z40" s="142">
        <v>1</v>
      </c>
      <c r="AA40" s="389">
        <f t="shared" si="5"/>
        <v>0</v>
      </c>
    </row>
    <row r="41" spans="3:27" ht="20" customHeight="1">
      <c r="C41" s="128" t="str">
        <f t="shared" si="3"/>
        <v>Truite lacustre</v>
      </c>
      <c r="D41" s="121" t="s">
        <v>53</v>
      </c>
      <c r="E41" s="128" t="str">
        <f t="shared" si="0"/>
        <v>spécifique de chaque lac</v>
      </c>
      <c r="F41" s="129"/>
      <c r="G41" s="130"/>
      <c r="H41" s="131"/>
      <c r="I41" s="131"/>
      <c r="J41" s="132"/>
      <c r="O41" s="394"/>
      <c r="P41" s="133" t="s">
        <v>19</v>
      </c>
      <c r="Q41" s="134" t="str">
        <f>IF(V41=1,SUM(V$23:V41),"")</f>
        <v/>
      </c>
      <c r="R41" s="592" t="s">
        <v>476</v>
      </c>
      <c r="S41" s="133" t="s">
        <v>19</v>
      </c>
      <c r="T41" s="593" t="s">
        <v>477</v>
      </c>
      <c r="U41" s="374" t="b">
        <v>0</v>
      </c>
      <c r="V41" s="136" t="str">
        <f t="shared" si="4"/>
        <v/>
      </c>
      <c r="W41" s="140">
        <v>1</v>
      </c>
      <c r="X41" s="141">
        <v>1</v>
      </c>
      <c r="Y41" s="141"/>
      <c r="Z41" s="142"/>
      <c r="AA41" s="389">
        <f t="shared" si="5"/>
        <v>1</v>
      </c>
    </row>
    <row r="42" spans="3:27" ht="20" customHeight="1">
      <c r="C42" s="128" t="str">
        <f t="shared" si="3"/>
        <v>Rotengle</v>
      </c>
      <c r="D42" s="121" t="s">
        <v>45</v>
      </c>
      <c r="E42" s="128" t="str">
        <f t="shared" si="0"/>
        <v>Rhin, Rhône, Doubs, Inn</v>
      </c>
      <c r="F42" s="129"/>
      <c r="G42" s="130"/>
      <c r="H42" s="131"/>
      <c r="I42" s="131"/>
      <c r="J42" s="132"/>
      <c r="O42" s="394"/>
      <c r="P42" s="133" t="s">
        <v>39</v>
      </c>
      <c r="Q42" s="134" t="str">
        <f>IF(V42=1,SUM(V$23:V42),"")</f>
        <v/>
      </c>
      <c r="R42" s="592" t="s">
        <v>512</v>
      </c>
      <c r="S42" s="133" t="s">
        <v>39</v>
      </c>
      <c r="T42" s="593" t="s">
        <v>483</v>
      </c>
      <c r="U42" s="374" t="b">
        <v>0</v>
      </c>
      <c r="V42" s="136" t="str">
        <f t="shared" si="4"/>
        <v/>
      </c>
      <c r="W42" s="140"/>
      <c r="X42" s="141"/>
      <c r="Y42" s="141">
        <v>1</v>
      </c>
      <c r="Z42" s="142">
        <v>1</v>
      </c>
      <c r="AA42" s="389">
        <f t="shared" si="5"/>
        <v>0</v>
      </c>
    </row>
    <row r="43" spans="3:27" ht="20" customHeight="1">
      <c r="C43" s="128" t="str">
        <f t="shared" si="3"/>
        <v>Blageon</v>
      </c>
      <c r="D43" s="121" t="s">
        <v>47</v>
      </c>
      <c r="E43" s="128" t="str">
        <f t="shared" si="0"/>
        <v>Rhin, Rhône, Doubs</v>
      </c>
      <c r="F43" s="143"/>
      <c r="G43" s="130"/>
      <c r="H43" s="131"/>
      <c r="I43" s="131"/>
      <c r="J43" s="132"/>
      <c r="O43" s="394"/>
      <c r="P43" s="133" t="s">
        <v>147</v>
      </c>
      <c r="Q43" s="134" t="str">
        <f>IF(V43=1,SUM(V$23:V43),"")</f>
        <v/>
      </c>
      <c r="R43" s="592" t="s">
        <v>536</v>
      </c>
      <c r="S43" s="133" t="s">
        <v>147</v>
      </c>
      <c r="T43" s="593" t="s">
        <v>481</v>
      </c>
      <c r="U43" s="374" t="b">
        <v>0</v>
      </c>
      <c r="V43" s="136" t="str">
        <f t="shared" si="4"/>
        <v/>
      </c>
      <c r="W43" s="140">
        <v>1</v>
      </c>
      <c r="X43" s="141">
        <v>1</v>
      </c>
      <c r="Y43" s="141">
        <v>1</v>
      </c>
      <c r="Z43" s="142">
        <v>1</v>
      </c>
      <c r="AA43" s="389">
        <f t="shared" si="5"/>
        <v>1</v>
      </c>
    </row>
    <row r="44" spans="3:27" ht="20" customHeight="1">
      <c r="C44" s="128" t="str">
        <f t="shared" si="3"/>
        <v>Ombre de rivière</v>
      </c>
      <c r="D44" s="121" t="s">
        <v>23</v>
      </c>
      <c r="E44" s="128" t="str">
        <f t="shared" si="0"/>
        <v>Rhin, Rhône, Doubs, Ticino, Inn</v>
      </c>
      <c r="F44" s="129"/>
      <c r="G44" s="130"/>
      <c r="H44" s="131"/>
      <c r="I44" s="131"/>
      <c r="J44" s="132"/>
      <c r="O44" s="394"/>
      <c r="P44" s="133" t="s">
        <v>40</v>
      </c>
      <c r="Q44" s="134" t="str">
        <f>IF(V44=1,SUM(V$23:V44),"")</f>
        <v/>
      </c>
      <c r="R44" s="592" t="s">
        <v>498</v>
      </c>
      <c r="S44" s="133" t="s">
        <v>40</v>
      </c>
      <c r="T44" s="593" t="s">
        <v>470</v>
      </c>
      <c r="U44" s="374" t="b">
        <v>0</v>
      </c>
      <c r="V44" s="136" t="str">
        <f t="shared" si="4"/>
        <v/>
      </c>
      <c r="W44" s="140">
        <v>1</v>
      </c>
      <c r="X44" s="141">
        <v>1</v>
      </c>
      <c r="Y44" s="141">
        <v>1</v>
      </c>
      <c r="Z44" s="142">
        <v>1</v>
      </c>
      <c r="AA44" s="389">
        <f t="shared" si="5"/>
        <v>1</v>
      </c>
    </row>
    <row r="45" spans="3:27" ht="20" customHeight="1">
      <c r="C45" s="128" t="str">
        <f t="shared" si="3"/>
        <v>Tanche</v>
      </c>
      <c r="D45" s="121" t="s">
        <v>48</v>
      </c>
      <c r="E45" s="128" t="str">
        <f t="shared" si="0"/>
        <v>Rhin, Rhône, Doubs, Ticino, Inn</v>
      </c>
      <c r="F45" s="129"/>
      <c r="G45" s="129"/>
      <c r="H45" s="129"/>
      <c r="I45" s="129"/>
      <c r="J45" s="132"/>
      <c r="O45" s="394"/>
      <c r="P45" s="133" t="s">
        <v>49</v>
      </c>
      <c r="Q45" s="134" t="str">
        <f>IF(V45=1,SUM(V$23:V45),"")</f>
        <v/>
      </c>
      <c r="R45" s="592" t="s">
        <v>533</v>
      </c>
      <c r="S45" s="133" t="s">
        <v>49</v>
      </c>
      <c r="T45" s="593" t="s">
        <v>534</v>
      </c>
      <c r="U45" s="374" t="b">
        <v>0</v>
      </c>
      <c r="V45" s="136" t="str">
        <f t="shared" si="4"/>
        <v/>
      </c>
      <c r="W45" s="140">
        <v>1</v>
      </c>
      <c r="X45" s="141">
        <v>1</v>
      </c>
      <c r="Y45" s="141">
        <v>1</v>
      </c>
      <c r="Z45" s="142">
        <v>1</v>
      </c>
      <c r="AA45" s="389">
        <f t="shared" si="5"/>
        <v>1</v>
      </c>
    </row>
    <row r="46" spans="3:27" ht="20" customHeight="1">
      <c r="D46" s="78"/>
      <c r="G46" s="114"/>
      <c r="O46" s="394"/>
      <c r="P46" s="133" t="s">
        <v>31</v>
      </c>
      <c r="Q46" s="134" t="str">
        <f>IF(V46=1,SUM(V$23:V46),"")</f>
        <v/>
      </c>
      <c r="R46" s="592" t="s">
        <v>517</v>
      </c>
      <c r="S46" s="133" t="s">
        <v>31</v>
      </c>
      <c r="T46" s="593" t="s">
        <v>518</v>
      </c>
      <c r="U46" s="374" t="b">
        <v>0</v>
      </c>
      <c r="V46" s="136" t="str">
        <f t="shared" si="4"/>
        <v/>
      </c>
      <c r="W46" s="140"/>
      <c r="X46" s="141"/>
      <c r="Y46" s="141">
        <v>1</v>
      </c>
      <c r="Z46" s="142">
        <v>1</v>
      </c>
      <c r="AA46" s="389">
        <f t="shared" si="5"/>
        <v>0</v>
      </c>
    </row>
    <row r="47" spans="3:27" ht="20" customHeight="1">
      <c r="C47" s="596" t="s">
        <v>578</v>
      </c>
      <c r="D47" s="144"/>
      <c r="E47" s="115"/>
      <c r="F47" s="115"/>
      <c r="G47" s="116"/>
      <c r="H47" s="115"/>
      <c r="I47" s="115"/>
      <c r="J47" s="115"/>
      <c r="O47" s="394"/>
      <c r="P47" s="133" t="s">
        <v>41</v>
      </c>
      <c r="Q47" s="134" t="str">
        <f>IF(V47=1,SUM(V$23:V47),"")</f>
        <v/>
      </c>
      <c r="R47" s="592" t="s">
        <v>527</v>
      </c>
      <c r="S47" s="133" t="s">
        <v>41</v>
      </c>
      <c r="T47" s="135" t="s">
        <v>42</v>
      </c>
      <c r="U47" s="374" t="b">
        <v>0</v>
      </c>
      <c r="V47" s="136" t="str">
        <f t="shared" si="4"/>
        <v/>
      </c>
      <c r="W47" s="140"/>
      <c r="X47" s="141">
        <v>1</v>
      </c>
      <c r="Y47" s="141">
        <v>1</v>
      </c>
      <c r="Z47" s="142">
        <v>1</v>
      </c>
      <c r="AA47" s="389">
        <f t="shared" si="5"/>
        <v>0</v>
      </c>
    </row>
    <row r="48" spans="3:27" ht="20" customHeight="1">
      <c r="C48" s="128" t="str">
        <f t="shared" ref="C48:C55" si="6">VLOOKUP(D48,P$23:R$61,3,FALSE)</f>
        <v>Brème bordelière</v>
      </c>
      <c r="D48" s="121" t="s">
        <v>153</v>
      </c>
      <c r="E48" s="122" t="str">
        <f t="shared" ref="E48:E55" si="7">VLOOKUP(C48,R$23:T$61,3,FALSE)</f>
        <v>Rhin</v>
      </c>
      <c r="F48" s="125"/>
      <c r="G48" s="124"/>
      <c r="H48" s="125"/>
      <c r="I48" s="125"/>
      <c r="J48" s="126"/>
      <c r="O48" s="394"/>
      <c r="P48" s="133" t="s">
        <v>51</v>
      </c>
      <c r="Q48" s="134" t="str">
        <f>IF(V48=1,SUM(V$23:V48),"")</f>
        <v/>
      </c>
      <c r="R48" s="592" t="s">
        <v>489</v>
      </c>
      <c r="S48" s="133" t="s">
        <v>51</v>
      </c>
      <c r="T48" s="135" t="s">
        <v>473</v>
      </c>
      <c r="U48" s="374" t="b">
        <v>0</v>
      </c>
      <c r="V48" s="136" t="str">
        <f t="shared" si="4"/>
        <v/>
      </c>
      <c r="W48" s="140"/>
      <c r="X48" s="141">
        <v>1</v>
      </c>
      <c r="Y48" s="141">
        <v>1</v>
      </c>
      <c r="Z48" s="142">
        <v>1</v>
      </c>
      <c r="AA48" s="389">
        <f t="shared" si="5"/>
        <v>0</v>
      </c>
    </row>
    <row r="49" spans="3:27" ht="20" customHeight="1">
      <c r="C49" s="128" t="str">
        <f t="shared" si="6"/>
        <v>Nase</v>
      </c>
      <c r="D49" s="121" t="s">
        <v>36</v>
      </c>
      <c r="E49" s="128" t="str">
        <f t="shared" si="7"/>
        <v>Rhin</v>
      </c>
      <c r="F49" s="131"/>
      <c r="G49" s="130"/>
      <c r="H49" s="131"/>
      <c r="I49" s="131"/>
      <c r="J49" s="132"/>
      <c r="O49" s="394"/>
      <c r="P49" s="133" t="s">
        <v>43</v>
      </c>
      <c r="Q49" s="134" t="str">
        <f>IF(V49=1,SUM(V$23:V49),"")</f>
        <v/>
      </c>
      <c r="R49" s="592" t="s">
        <v>486</v>
      </c>
      <c r="S49" s="133" t="s">
        <v>43</v>
      </c>
      <c r="T49" s="593" t="s">
        <v>487</v>
      </c>
      <c r="U49" s="374" t="b">
        <v>0</v>
      </c>
      <c r="V49" s="136" t="str">
        <f t="shared" si="4"/>
        <v/>
      </c>
      <c r="W49" s="140">
        <v>1</v>
      </c>
      <c r="X49" s="141">
        <v>1</v>
      </c>
      <c r="Y49" s="141">
        <v>1</v>
      </c>
      <c r="Z49" s="142"/>
      <c r="AA49" s="389">
        <f t="shared" si="5"/>
        <v>1</v>
      </c>
    </row>
    <row r="50" spans="3:27" ht="20" customHeight="1">
      <c r="C50" s="128" t="str">
        <f t="shared" si="6"/>
        <v>Loche de rivière</v>
      </c>
      <c r="D50" s="121" t="s">
        <v>14</v>
      </c>
      <c r="E50" s="128" t="str">
        <f t="shared" si="7"/>
        <v>Rhin</v>
      </c>
      <c r="F50" s="131"/>
      <c r="G50" s="130"/>
      <c r="H50" s="131"/>
      <c r="I50" s="131"/>
      <c r="J50" s="132"/>
      <c r="O50" s="394"/>
      <c r="P50" s="133" t="s">
        <v>44</v>
      </c>
      <c r="Q50" s="134" t="str">
        <f>IF(V50=1,SUM(V$23:V50),"")</f>
        <v/>
      </c>
      <c r="R50" s="592" t="s">
        <v>482</v>
      </c>
      <c r="S50" s="133" t="s">
        <v>44</v>
      </c>
      <c r="T50" s="593" t="s">
        <v>483</v>
      </c>
      <c r="U50" s="374" t="b">
        <v>0</v>
      </c>
      <c r="V50" s="136" t="str">
        <f t="shared" si="4"/>
        <v/>
      </c>
      <c r="W50" s="140"/>
      <c r="X50" s="141"/>
      <c r="Y50" s="141">
        <v>1</v>
      </c>
      <c r="Z50" s="142">
        <v>1</v>
      </c>
      <c r="AA50" s="389">
        <f t="shared" si="5"/>
        <v>0</v>
      </c>
    </row>
    <row r="51" spans="3:27" ht="20" customHeight="1">
      <c r="C51" s="128" t="str">
        <f t="shared" si="6"/>
        <v>Epinoche</v>
      </c>
      <c r="D51" s="121" t="s">
        <v>154</v>
      </c>
      <c r="E51" s="128" t="str">
        <f t="shared" si="7"/>
        <v>Rhin</v>
      </c>
      <c r="F51" s="131"/>
      <c r="G51" s="130"/>
      <c r="H51" s="131"/>
      <c r="I51" s="131"/>
      <c r="J51" s="132"/>
      <c r="O51" s="394"/>
      <c r="P51" s="133" t="s">
        <v>20</v>
      </c>
      <c r="Q51" s="134" t="str">
        <f>IF(V51=1,SUM(V$23:V51),"")</f>
        <v/>
      </c>
      <c r="R51" s="592" t="s">
        <v>515</v>
      </c>
      <c r="S51" s="133" t="s">
        <v>20</v>
      </c>
      <c r="T51" s="593" t="s">
        <v>481</v>
      </c>
      <c r="U51" s="374" t="b">
        <v>0</v>
      </c>
      <c r="V51" s="136" t="str">
        <f t="shared" si="4"/>
        <v/>
      </c>
      <c r="W51" s="140"/>
      <c r="X51" s="141">
        <v>1</v>
      </c>
      <c r="Y51" s="141">
        <v>1</v>
      </c>
      <c r="Z51" s="142">
        <v>1</v>
      </c>
      <c r="AA51" s="389">
        <f t="shared" si="5"/>
        <v>0</v>
      </c>
    </row>
    <row r="52" spans="3:27" ht="20" customHeight="1">
      <c r="C52" s="128" t="str">
        <f t="shared" si="6"/>
        <v>Able de Stymphale</v>
      </c>
      <c r="D52" s="121" t="s">
        <v>39</v>
      </c>
      <c r="E52" s="128" t="str">
        <f t="shared" si="7"/>
        <v>Rhin</v>
      </c>
      <c r="F52" s="131"/>
      <c r="G52" s="130"/>
      <c r="H52" s="131"/>
      <c r="I52" s="131"/>
      <c r="J52" s="132"/>
      <c r="O52" s="394"/>
      <c r="P52" s="133" t="s">
        <v>21</v>
      </c>
      <c r="Q52" s="134" t="str">
        <f>IF(V52=1,SUM(V$23:V52),"")</f>
        <v/>
      </c>
      <c r="R52" s="134" t="s">
        <v>29</v>
      </c>
      <c r="S52" s="133" t="s">
        <v>21</v>
      </c>
      <c r="T52" s="135" t="s">
        <v>30</v>
      </c>
      <c r="U52" s="374" t="b">
        <v>0</v>
      </c>
      <c r="V52" s="136" t="str">
        <f t="shared" si="4"/>
        <v/>
      </c>
      <c r="W52" s="140">
        <v>1</v>
      </c>
      <c r="X52" s="141">
        <v>1</v>
      </c>
      <c r="Y52" s="141"/>
      <c r="Z52" s="142"/>
      <c r="AA52" s="389">
        <f t="shared" si="5"/>
        <v>1</v>
      </c>
    </row>
    <row r="53" spans="3:27" ht="20" customHeight="1">
      <c r="C53" s="128" t="str">
        <f t="shared" si="6"/>
        <v>Loche d'étang</v>
      </c>
      <c r="D53" s="121" t="s">
        <v>31</v>
      </c>
      <c r="E53" s="128" t="str">
        <f t="shared" si="7"/>
        <v>Rhin (région de Bâle)</v>
      </c>
      <c r="F53" s="131"/>
      <c r="G53" s="130"/>
      <c r="H53" s="131"/>
      <c r="I53" s="131"/>
      <c r="J53" s="132"/>
      <c r="O53" s="394"/>
      <c r="P53" s="133" t="s">
        <v>52</v>
      </c>
      <c r="Q53" s="134" t="str">
        <f>IF(V53=1,SUM(V$23:V53),"")</f>
        <v/>
      </c>
      <c r="R53" s="592" t="s">
        <v>475</v>
      </c>
      <c r="S53" s="133" t="s">
        <v>52</v>
      </c>
      <c r="T53" s="135" t="s">
        <v>473</v>
      </c>
      <c r="U53" s="374" t="b">
        <v>0</v>
      </c>
      <c r="V53" s="136" t="str">
        <f t="shared" si="4"/>
        <v/>
      </c>
      <c r="W53" s="140">
        <v>1</v>
      </c>
      <c r="X53" s="141">
        <v>1</v>
      </c>
      <c r="Y53" s="141">
        <v>1</v>
      </c>
      <c r="Z53" s="142"/>
      <c r="AA53" s="389">
        <f t="shared" si="5"/>
        <v>1</v>
      </c>
    </row>
    <row r="54" spans="3:27" ht="20" customHeight="1">
      <c r="C54" s="128" t="str">
        <f t="shared" si="6"/>
        <v>Silure glâne</v>
      </c>
      <c r="D54" s="121" t="s">
        <v>54</v>
      </c>
      <c r="E54" s="128" t="str">
        <f t="shared" si="7"/>
        <v>Haut-Rhin, Aar, lacs au pied du Jura, lac de Constance</v>
      </c>
      <c r="F54" s="131"/>
      <c r="G54" s="130"/>
      <c r="H54" s="131"/>
      <c r="I54" s="131"/>
      <c r="J54" s="132"/>
      <c r="O54" s="394"/>
      <c r="P54" s="133" t="s">
        <v>53</v>
      </c>
      <c r="Q54" s="134" t="str">
        <f>IF(V54=1,SUM(V$23:V54),"")</f>
        <v/>
      </c>
      <c r="R54" s="592" t="s">
        <v>523</v>
      </c>
      <c r="S54" s="133" t="s">
        <v>53</v>
      </c>
      <c r="T54" s="593" t="s">
        <v>572</v>
      </c>
      <c r="U54" s="374" t="b">
        <v>0</v>
      </c>
      <c r="V54" s="136" t="str">
        <f t="shared" si="4"/>
        <v/>
      </c>
      <c r="W54" s="140">
        <v>1</v>
      </c>
      <c r="X54" s="141">
        <v>1</v>
      </c>
      <c r="Y54" s="141">
        <v>1</v>
      </c>
      <c r="Z54" s="142"/>
      <c r="AA54" s="389">
        <f t="shared" si="5"/>
        <v>1</v>
      </c>
    </row>
    <row r="55" spans="3:27" ht="20" customHeight="1">
      <c r="C55" s="128" t="str">
        <f t="shared" si="6"/>
        <v>Bouvière</v>
      </c>
      <c r="D55" s="121" t="s">
        <v>44</v>
      </c>
      <c r="E55" s="145" t="str">
        <f t="shared" si="7"/>
        <v>Rhin</v>
      </c>
      <c r="F55" s="131"/>
      <c r="G55" s="131"/>
      <c r="H55" s="131"/>
      <c r="I55" s="131"/>
      <c r="J55" s="132"/>
      <c r="O55" s="394"/>
      <c r="P55" s="133" t="s">
        <v>45</v>
      </c>
      <c r="Q55" s="134" t="str">
        <f>IF(V55=1,SUM(V$23:V55),"")</f>
        <v/>
      </c>
      <c r="R55" s="592" t="s">
        <v>516</v>
      </c>
      <c r="S55" s="133" t="s">
        <v>45</v>
      </c>
      <c r="T55" s="593" t="s">
        <v>487</v>
      </c>
      <c r="U55" s="374" t="b">
        <v>0</v>
      </c>
      <c r="V55" s="136" t="str">
        <f t="shared" si="4"/>
        <v/>
      </c>
      <c r="W55" s="140"/>
      <c r="X55" s="141"/>
      <c r="Y55" s="141">
        <v>1</v>
      </c>
      <c r="Z55" s="142">
        <v>1</v>
      </c>
      <c r="AA55" s="389">
        <f t="shared" si="5"/>
        <v>0</v>
      </c>
    </row>
    <row r="56" spans="3:27" ht="20" customHeight="1">
      <c r="G56" s="114"/>
      <c r="O56" s="394"/>
      <c r="P56" s="133" t="s">
        <v>54</v>
      </c>
      <c r="Q56" s="134" t="str">
        <f>IF(V56=1,SUM(V$23:V56),"")</f>
        <v/>
      </c>
      <c r="R56" s="592" t="s">
        <v>542</v>
      </c>
      <c r="S56" s="133" t="s">
        <v>54</v>
      </c>
      <c r="T56" s="593" t="s">
        <v>543</v>
      </c>
      <c r="U56" s="374" t="b">
        <v>0</v>
      </c>
      <c r="V56" s="136" t="str">
        <f t="shared" si="4"/>
        <v/>
      </c>
      <c r="W56" s="140"/>
      <c r="X56" s="141">
        <v>1</v>
      </c>
      <c r="Y56" s="141">
        <v>1</v>
      </c>
      <c r="Z56" s="142">
        <v>1</v>
      </c>
      <c r="AA56" s="389">
        <f t="shared" si="5"/>
        <v>0</v>
      </c>
    </row>
    <row r="57" spans="3:27" ht="20" customHeight="1">
      <c r="C57" s="596" t="s">
        <v>579</v>
      </c>
      <c r="E57" s="115"/>
      <c r="F57" s="115"/>
      <c r="G57" s="116"/>
      <c r="H57" s="115"/>
      <c r="I57" s="115"/>
      <c r="J57" s="115"/>
      <c r="O57" s="394"/>
      <c r="P57" s="133" t="s">
        <v>46</v>
      </c>
      <c r="Q57" s="134" t="str">
        <f>IF(V57=1,SUM(V$23:V57),"")</f>
        <v/>
      </c>
      <c r="R57" s="134" t="s">
        <v>22</v>
      </c>
      <c r="S57" s="133" t="s">
        <v>46</v>
      </c>
      <c r="T57" s="135" t="s">
        <v>30</v>
      </c>
      <c r="U57" s="374" t="b">
        <v>0</v>
      </c>
      <c r="V57" s="136" t="str">
        <f t="shared" si="4"/>
        <v/>
      </c>
      <c r="W57" s="140">
        <v>1</v>
      </c>
      <c r="X57" s="141">
        <v>1</v>
      </c>
      <c r="Y57" s="141">
        <v>1</v>
      </c>
      <c r="Z57" s="142"/>
      <c r="AA57" s="389">
        <f t="shared" si="5"/>
        <v>1</v>
      </c>
    </row>
    <row r="58" spans="3:27" ht="20" customHeight="1">
      <c r="C58" s="128" t="str">
        <f>VLOOKUP(D58,P$23:R$61,3,FALSE)</f>
        <v>Barbeau méridional</v>
      </c>
      <c r="D58" s="146" t="s">
        <v>146</v>
      </c>
      <c r="E58" s="122" t="str">
        <f>VLOOKUP(C58,R$23:T$61,3,FALSE)</f>
        <v>Ticino</v>
      </c>
      <c r="F58" s="125"/>
      <c r="G58" s="124"/>
      <c r="H58" s="125"/>
      <c r="I58" s="125"/>
      <c r="J58" s="126"/>
      <c r="O58" s="394"/>
      <c r="P58" s="133" t="s">
        <v>47</v>
      </c>
      <c r="Q58" s="134" t="str">
        <f>IF(V58=1,SUM(V$23:V58),"")</f>
        <v/>
      </c>
      <c r="R58" s="592" t="s">
        <v>531</v>
      </c>
      <c r="S58" s="133" t="s">
        <v>47</v>
      </c>
      <c r="T58" s="593" t="s">
        <v>481</v>
      </c>
      <c r="U58" s="374" t="b">
        <v>0</v>
      </c>
      <c r="V58" s="136" t="str">
        <f t="shared" si="4"/>
        <v/>
      </c>
      <c r="W58" s="140">
        <v>1</v>
      </c>
      <c r="X58" s="141">
        <v>1</v>
      </c>
      <c r="Y58" s="141">
        <v>1</v>
      </c>
      <c r="Z58" s="142"/>
      <c r="AA58" s="389">
        <f t="shared" si="5"/>
        <v>1</v>
      </c>
    </row>
    <row r="59" spans="3:27" ht="20" customHeight="1">
      <c r="C59" s="128" t="str">
        <f>VLOOKUP(D59,P$23:R$61,3,FALSE)</f>
        <v>Barbo</v>
      </c>
      <c r="D59" s="121" t="s">
        <v>11</v>
      </c>
      <c r="E59" s="128" t="str">
        <f>VLOOKUP(C59,R$23:T$61,3,FALSE)</f>
        <v>Ticino</v>
      </c>
      <c r="F59" s="131"/>
      <c r="G59" s="130"/>
      <c r="H59" s="131"/>
      <c r="I59" s="131"/>
      <c r="J59" s="132"/>
      <c r="O59" s="394"/>
      <c r="P59" s="133" t="s">
        <v>23</v>
      </c>
      <c r="Q59" s="134" t="str">
        <f>IF(V59=1,SUM(V$23:V59),"")</f>
        <v/>
      </c>
      <c r="R59" s="592" t="s">
        <v>472</v>
      </c>
      <c r="S59" s="133" t="s">
        <v>23</v>
      </c>
      <c r="T59" s="593" t="s">
        <v>473</v>
      </c>
      <c r="U59" s="374" t="b">
        <v>0</v>
      </c>
      <c r="V59" s="136" t="str">
        <f t="shared" si="4"/>
        <v/>
      </c>
      <c r="W59" s="140">
        <v>1</v>
      </c>
      <c r="X59" s="141">
        <v>1</v>
      </c>
      <c r="Y59" s="141">
        <v>1</v>
      </c>
      <c r="Z59" s="142"/>
      <c r="AA59" s="389">
        <f t="shared" si="5"/>
        <v>1</v>
      </c>
    </row>
    <row r="60" spans="3:27" ht="20" customHeight="1">
      <c r="C60" s="128" t="str">
        <f>VLOOKUP(D60,P$23:R$61,3,FALSE)</f>
        <v>Savetta</v>
      </c>
      <c r="D60" s="121" t="s">
        <v>37</v>
      </c>
      <c r="E60" s="128" t="str">
        <f>VLOOKUP(C60,R$23:T$61,3,FALSE)</f>
        <v>Ticino</v>
      </c>
      <c r="F60" s="131"/>
      <c r="G60" s="130"/>
      <c r="H60" s="131"/>
      <c r="I60" s="131"/>
      <c r="J60" s="132"/>
      <c r="O60" s="394"/>
      <c r="P60" s="133" t="s">
        <v>48</v>
      </c>
      <c r="Q60" s="134" t="str">
        <f>IF(V60=1,SUM(V$23:V60),"")</f>
        <v/>
      </c>
      <c r="R60" s="592" t="s">
        <v>519</v>
      </c>
      <c r="S60" s="133" t="s">
        <v>48</v>
      </c>
      <c r="T60" s="593" t="s">
        <v>473</v>
      </c>
      <c r="U60" s="374" t="b">
        <v>0</v>
      </c>
      <c r="V60" s="136" t="str">
        <f t="shared" si="4"/>
        <v/>
      </c>
      <c r="W60" s="140"/>
      <c r="X60" s="141"/>
      <c r="Y60" s="141">
        <v>1</v>
      </c>
      <c r="Z60" s="142">
        <v>1</v>
      </c>
      <c r="AA60" s="389">
        <f t="shared" si="5"/>
        <v>0</v>
      </c>
    </row>
    <row r="61" spans="3:27" ht="20" customHeight="1">
      <c r="C61" s="128" t="str">
        <f>VLOOKUP(D61,P$23:R$61,3,FALSE)</f>
        <v>Cagnetta</v>
      </c>
      <c r="D61" s="121" t="s">
        <v>21</v>
      </c>
      <c r="E61" s="128" t="str">
        <f>VLOOKUP(C61,R$23:T$61,3,FALSE)</f>
        <v>Ticino</v>
      </c>
      <c r="F61" s="131"/>
      <c r="G61" s="130"/>
      <c r="H61" s="131"/>
      <c r="I61" s="131"/>
      <c r="J61" s="132"/>
      <c r="O61" s="394"/>
      <c r="P61" s="133" t="s">
        <v>24</v>
      </c>
      <c r="Q61" s="134" t="str">
        <f>IF(V61=1,SUM(V$23:V61),"")</f>
        <v/>
      </c>
      <c r="R61" s="592" t="s">
        <v>514</v>
      </c>
      <c r="S61" s="133" t="s">
        <v>24</v>
      </c>
      <c r="T61" s="135" t="s">
        <v>42</v>
      </c>
      <c r="U61" s="374" t="b">
        <v>0</v>
      </c>
      <c r="V61" s="136" t="str">
        <f t="shared" si="4"/>
        <v/>
      </c>
      <c r="W61" s="147">
        <v>1</v>
      </c>
      <c r="X61" s="148">
        <v>1</v>
      </c>
      <c r="Y61" s="148">
        <v>1</v>
      </c>
      <c r="Z61" s="149"/>
      <c r="AA61" s="389">
        <f t="shared" si="5"/>
        <v>1</v>
      </c>
    </row>
    <row r="62" spans="3:27" ht="20" customHeight="1">
      <c r="C62" s="128" t="str">
        <f>VLOOKUP(D62,P$23:R$61,3,FALSE)</f>
        <v>Strigione</v>
      </c>
      <c r="D62" s="121" t="s">
        <v>46</v>
      </c>
      <c r="E62" s="128" t="str">
        <f>VLOOKUP(C62,R$23:T$61,3,FALSE)</f>
        <v>Ticino</v>
      </c>
      <c r="F62" s="131"/>
      <c r="G62" s="131"/>
      <c r="H62" s="131"/>
      <c r="I62" s="131"/>
      <c r="J62" s="132"/>
      <c r="O62" s="381"/>
    </row>
    <row r="63" spans="3:27" ht="20" customHeight="1">
      <c r="D63" s="78"/>
      <c r="G63" s="114"/>
    </row>
    <row r="64" spans="3:27" ht="20" customHeight="1">
      <c r="C64" s="596" t="s">
        <v>580</v>
      </c>
      <c r="D64" s="78"/>
      <c r="E64" s="115"/>
      <c r="F64" s="115"/>
      <c r="G64" s="116"/>
      <c r="H64" s="115"/>
      <c r="I64" s="115"/>
      <c r="J64" s="115"/>
    </row>
    <row r="65" spans="3:10" ht="20" customHeight="1">
      <c r="C65" s="128" t="str">
        <f>VLOOKUP(D65,P$23:R$61,3,FALSE)</f>
        <v>Soiffe, sofie</v>
      </c>
      <c r="D65" s="146" t="s">
        <v>41</v>
      </c>
      <c r="E65" s="122" t="str">
        <f>VLOOKUP(C65,R$23:T$61,3,FALSE)</f>
        <v>Doubs</v>
      </c>
      <c r="F65" s="125"/>
      <c r="G65" s="150"/>
      <c r="H65" s="125"/>
      <c r="I65" s="125"/>
      <c r="J65" s="126"/>
    </row>
    <row r="66" spans="3:10" ht="20" customHeight="1">
      <c r="C66" s="128" t="str">
        <f>VLOOKUP(D66,P$23:R$61,3,FALSE)</f>
        <v>Apron, roi du Doubs</v>
      </c>
      <c r="D66" s="121" t="s">
        <v>24</v>
      </c>
      <c r="E66" s="128" t="str">
        <f>VLOOKUP(C66,R$23:T$61,3,FALSE)</f>
        <v>Doubs</v>
      </c>
      <c r="F66" s="131"/>
      <c r="G66" s="131"/>
      <c r="H66" s="131"/>
      <c r="I66" s="131"/>
      <c r="J66" s="291"/>
    </row>
    <row r="67" spans="3:10" ht="20" customHeight="1" thickBot="1"/>
    <row r="68" spans="3:10" ht="26" customHeight="1" thickBot="1">
      <c r="C68" s="686" t="s">
        <v>581</v>
      </c>
      <c r="D68" s="687"/>
      <c r="E68" s="687"/>
      <c r="F68" s="687"/>
      <c r="G68" s="687"/>
      <c r="H68" s="687"/>
      <c r="I68" s="687"/>
      <c r="J68" s="688"/>
    </row>
    <row r="71" spans="3:10" ht="20" customHeight="1">
      <c r="I71" s="293"/>
    </row>
    <row r="100" spans="6:6" ht="20" customHeight="1">
      <c r="F100" s="119"/>
    </row>
    <row r="101" spans="6:6" ht="20" customHeight="1">
      <c r="F101" s="119"/>
    </row>
    <row r="102" spans="6:6" ht="20" customHeight="1">
      <c r="F102" s="119"/>
    </row>
    <row r="103" spans="6:6" ht="20" customHeight="1">
      <c r="F103" s="119"/>
    </row>
    <row r="104" spans="6:6" ht="20" customHeight="1">
      <c r="F104" s="119"/>
    </row>
    <row r="105" spans="6:6" ht="20" customHeight="1">
      <c r="F105" s="119"/>
    </row>
    <row r="106" spans="6:6" ht="20" customHeight="1">
      <c r="F106" s="119"/>
    </row>
    <row r="107" spans="6:6" ht="20" customHeight="1">
      <c r="F107" s="119"/>
    </row>
    <row r="108" spans="6:6" ht="20" customHeight="1">
      <c r="F108" s="151"/>
    </row>
    <row r="109" spans="6:6" ht="20" customHeight="1">
      <c r="F109" s="152"/>
    </row>
    <row r="110" spans="6:6" ht="20" customHeight="1">
      <c r="F110" s="152"/>
    </row>
    <row r="111" spans="6:6" ht="20" customHeight="1">
      <c r="F111" s="119"/>
    </row>
    <row r="112" spans="6:6" ht="20" customHeight="1">
      <c r="F112" s="119"/>
    </row>
    <row r="113" spans="6:6" ht="20" customHeight="1">
      <c r="F113" s="119"/>
    </row>
  </sheetData>
  <sheetProtection sheet="1" objects="1" scenarios="1"/>
  <sortState ref="P24:AA61">
    <sortCondition ref="P23"/>
  </sortState>
  <mergeCells count="15">
    <mergeCell ref="W21:AA21"/>
    <mergeCell ref="F9:J9"/>
    <mergeCell ref="F10:J10"/>
    <mergeCell ref="F11:J11"/>
    <mergeCell ref="U9:Y9"/>
    <mergeCell ref="U10:Y10"/>
    <mergeCell ref="U11:Y11"/>
    <mergeCell ref="F18:I18"/>
    <mergeCell ref="J18:J19"/>
    <mergeCell ref="U16:U19"/>
    <mergeCell ref="C68:J68"/>
    <mergeCell ref="C1:L1"/>
    <mergeCell ref="F5:J5"/>
    <mergeCell ref="B14:K16"/>
    <mergeCell ref="F6:J6"/>
  </mergeCells>
  <conditionalFormatting sqref="C22:J45">
    <cfRule type="expression" dxfId="38" priority="4">
      <formula>VLOOKUP($D22,$S$23:$AA$61,9,FALSE)=1</formula>
    </cfRule>
  </conditionalFormatting>
  <conditionalFormatting sqref="C48:J55">
    <cfRule type="expression" dxfId="37" priority="3">
      <formula>VLOOKUP($D48,$S$23:$AA$61,9,FALSE)=1</formula>
    </cfRule>
  </conditionalFormatting>
  <conditionalFormatting sqref="C58:J62">
    <cfRule type="expression" dxfId="36" priority="2">
      <formula>VLOOKUP($D58,$S$23:$AA$61,9,FALSE)=1</formula>
    </cfRule>
  </conditionalFormatting>
  <conditionalFormatting sqref="C65:J66">
    <cfRule type="expression" dxfId="35" priority="1">
      <formula>VLOOKUP($D65,$S$23:$AA$61,9,FALSE)=1</formula>
    </cfRule>
  </conditionalFormatting>
  <dataValidations xWindow="136" yWindow="375" count="2">
    <dataValidation type="whole" allowBlank="1" showInputMessage="1" showErrorMessage="1" errorTitle="Ne pas modifier cette case" error="Veuillez ne rien inscrire dans cette case._x000d_" promptTitle="Dét. région biogéographique" prompt="1. Référez-vous à la carte de droite._x000d__x000d_2. Préalpes = régions situées à moins de 1500 m d’alt. en dehors du Jura et du Plateau, Alpes &gt; 1500 m d’alt._x000d__x000d_3. Les sites tessinois sont rattachés aux Alpes, aux Préalpes ou au Plateau en fonction de leur altitude." sqref="E10">
      <formula1>9.99999999999999E+32</formula1>
      <formula2>9.99999999999999E+32</formula2>
    </dataValidation>
    <dataValidation type="whole" allowBlank="1" showInputMessage="1" showErrorMessage="1" errorTitle="Ne pas modifier cette case" error="Veuillez ne rien inscrire dans cette case." promptTitle="Détermination de la z. piscicole" prompt="La zone piscicole doit être définie en fonction des caractéristiques du milieu AVANT perturbation par l’homme." sqref="C10">
      <formula1>9.99999999999999E+26</formula1>
      <formula2>9.99999999999999E+26</formula2>
    </dataValidation>
  </dataValidations>
  <pageMargins left="0.75" right="0.75" top="1" bottom="1" header="0.5" footer="0.5"/>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6146" r:id="rId3" name="Check Box 2">
              <controlPr defaultSize="0" autoFill="0" autoLine="0" autoPict="0">
                <anchor moveWithCells="1">
                  <from>
                    <xdr:col>9</xdr:col>
                    <xdr:colOff>622300</xdr:colOff>
                    <xdr:row>21</xdr:row>
                    <xdr:rowOff>25400</xdr:rowOff>
                  </from>
                  <to>
                    <xdr:col>9</xdr:col>
                    <xdr:colOff>1231900</xdr:colOff>
                    <xdr:row>21</xdr:row>
                    <xdr:rowOff>241300</xdr:rowOff>
                  </to>
                </anchor>
              </controlPr>
            </control>
          </mc:Choice>
          <mc:Fallback/>
        </mc:AlternateContent>
        <mc:AlternateContent xmlns:mc="http://schemas.openxmlformats.org/markup-compatibility/2006">
          <mc:Choice Requires="x14">
            <control shapeId="6147" r:id="rId4" name="List Box 3">
              <controlPr locked="0" defaultSize="0" autoLine="0" autoPict="0">
                <anchor moveWithCells="1">
                  <from>
                    <xdr:col>5</xdr:col>
                    <xdr:colOff>114300</xdr:colOff>
                    <xdr:row>8</xdr:row>
                    <xdr:rowOff>38100</xdr:rowOff>
                  </from>
                  <to>
                    <xdr:col>6</xdr:col>
                    <xdr:colOff>444500</xdr:colOff>
                    <xdr:row>10</xdr:row>
                    <xdr:rowOff>177800</xdr:rowOff>
                  </to>
                </anchor>
              </controlPr>
            </control>
          </mc:Choice>
          <mc:Fallback/>
        </mc:AlternateContent>
        <mc:AlternateContent xmlns:mc="http://schemas.openxmlformats.org/markup-compatibility/2006">
          <mc:Choice Requires="x14">
            <control shapeId="6175" r:id="rId5" name="Check Box 31">
              <controlPr defaultSize="0" autoFill="0" autoLine="0" autoPict="0">
                <anchor moveWithCells="1">
                  <from>
                    <xdr:col>9</xdr:col>
                    <xdr:colOff>622300</xdr:colOff>
                    <xdr:row>30</xdr:row>
                    <xdr:rowOff>25400</xdr:rowOff>
                  </from>
                  <to>
                    <xdr:col>9</xdr:col>
                    <xdr:colOff>1231900</xdr:colOff>
                    <xdr:row>30</xdr:row>
                    <xdr:rowOff>241300</xdr:rowOff>
                  </to>
                </anchor>
              </controlPr>
            </control>
          </mc:Choice>
          <mc:Fallback/>
        </mc:AlternateContent>
        <mc:AlternateContent xmlns:mc="http://schemas.openxmlformats.org/markup-compatibility/2006">
          <mc:Choice Requires="x14">
            <control shapeId="6176" r:id="rId6" name="Check Box 32">
              <controlPr defaultSize="0" autoFill="0" autoLine="0" autoPict="0">
                <anchor moveWithCells="1">
                  <from>
                    <xdr:col>9</xdr:col>
                    <xdr:colOff>622300</xdr:colOff>
                    <xdr:row>27</xdr:row>
                    <xdr:rowOff>25400</xdr:rowOff>
                  </from>
                  <to>
                    <xdr:col>9</xdr:col>
                    <xdr:colOff>1231900</xdr:colOff>
                    <xdr:row>27</xdr:row>
                    <xdr:rowOff>241300</xdr:rowOff>
                  </to>
                </anchor>
              </controlPr>
            </control>
          </mc:Choice>
          <mc:Fallback/>
        </mc:AlternateContent>
        <mc:AlternateContent xmlns:mc="http://schemas.openxmlformats.org/markup-compatibility/2006">
          <mc:Choice Requires="x14">
            <control shapeId="6177" r:id="rId7" name="Check Box 33">
              <controlPr defaultSize="0" autoFill="0" autoLine="0" autoPict="0">
                <anchor moveWithCells="1">
                  <from>
                    <xdr:col>9</xdr:col>
                    <xdr:colOff>609600</xdr:colOff>
                    <xdr:row>41</xdr:row>
                    <xdr:rowOff>25400</xdr:rowOff>
                  </from>
                  <to>
                    <xdr:col>9</xdr:col>
                    <xdr:colOff>1219200</xdr:colOff>
                    <xdr:row>41</xdr:row>
                    <xdr:rowOff>241300</xdr:rowOff>
                  </to>
                </anchor>
              </controlPr>
            </control>
          </mc:Choice>
          <mc:Fallback/>
        </mc:AlternateContent>
        <mc:AlternateContent xmlns:mc="http://schemas.openxmlformats.org/markup-compatibility/2006">
          <mc:Choice Requires="x14">
            <control shapeId="6178" r:id="rId8" name="Check Box 34">
              <controlPr defaultSize="0" autoFill="0" autoLine="0" autoPict="0">
                <anchor moveWithCells="1">
                  <from>
                    <xdr:col>9</xdr:col>
                    <xdr:colOff>609600</xdr:colOff>
                    <xdr:row>36</xdr:row>
                    <xdr:rowOff>25400</xdr:rowOff>
                  </from>
                  <to>
                    <xdr:col>9</xdr:col>
                    <xdr:colOff>1219200</xdr:colOff>
                    <xdr:row>36</xdr:row>
                    <xdr:rowOff>241300</xdr:rowOff>
                  </to>
                </anchor>
              </controlPr>
            </control>
          </mc:Choice>
          <mc:Fallback/>
        </mc:AlternateContent>
        <mc:AlternateContent xmlns:mc="http://schemas.openxmlformats.org/markup-compatibility/2006">
          <mc:Choice Requires="x14">
            <control shapeId="6179" r:id="rId9" name="Check Box 35">
              <controlPr defaultSize="0" autoFill="0" autoLine="0" autoPict="0">
                <anchor moveWithCells="1">
                  <from>
                    <xdr:col>9</xdr:col>
                    <xdr:colOff>622300</xdr:colOff>
                    <xdr:row>26</xdr:row>
                    <xdr:rowOff>25400</xdr:rowOff>
                  </from>
                  <to>
                    <xdr:col>9</xdr:col>
                    <xdr:colOff>1231900</xdr:colOff>
                    <xdr:row>26</xdr:row>
                    <xdr:rowOff>241300</xdr:rowOff>
                  </to>
                </anchor>
              </controlPr>
            </control>
          </mc:Choice>
          <mc:Fallback/>
        </mc:AlternateContent>
        <mc:AlternateContent xmlns:mc="http://schemas.openxmlformats.org/markup-compatibility/2006">
          <mc:Choice Requires="x14">
            <control shapeId="6180" r:id="rId10" name="Check Box 36">
              <controlPr defaultSize="0" autoFill="0" autoLine="0" autoPict="0">
                <anchor moveWithCells="1">
                  <from>
                    <xdr:col>9</xdr:col>
                    <xdr:colOff>609600</xdr:colOff>
                    <xdr:row>34</xdr:row>
                    <xdr:rowOff>25400</xdr:rowOff>
                  </from>
                  <to>
                    <xdr:col>9</xdr:col>
                    <xdr:colOff>1219200</xdr:colOff>
                    <xdr:row>34</xdr:row>
                    <xdr:rowOff>241300</xdr:rowOff>
                  </to>
                </anchor>
              </controlPr>
            </control>
          </mc:Choice>
          <mc:Fallback/>
        </mc:AlternateContent>
        <mc:AlternateContent xmlns:mc="http://schemas.openxmlformats.org/markup-compatibility/2006">
          <mc:Choice Requires="x14">
            <control shapeId="6181" r:id="rId11" name="Check Box 37">
              <controlPr defaultSize="0" autoFill="0" autoLine="0" autoPict="0">
                <anchor moveWithCells="1">
                  <from>
                    <xdr:col>9</xdr:col>
                    <xdr:colOff>622300</xdr:colOff>
                    <xdr:row>31</xdr:row>
                    <xdr:rowOff>25400</xdr:rowOff>
                  </from>
                  <to>
                    <xdr:col>9</xdr:col>
                    <xdr:colOff>1231900</xdr:colOff>
                    <xdr:row>31</xdr:row>
                    <xdr:rowOff>241300</xdr:rowOff>
                  </to>
                </anchor>
              </controlPr>
            </control>
          </mc:Choice>
          <mc:Fallback/>
        </mc:AlternateContent>
        <mc:AlternateContent xmlns:mc="http://schemas.openxmlformats.org/markup-compatibility/2006">
          <mc:Choice Requires="x14">
            <control shapeId="6182" r:id="rId12" name="Check Box 38">
              <controlPr defaultSize="0" autoFill="0" autoLine="0" autoPict="0">
                <anchor moveWithCells="1">
                  <from>
                    <xdr:col>9</xdr:col>
                    <xdr:colOff>622300</xdr:colOff>
                    <xdr:row>32</xdr:row>
                    <xdr:rowOff>25400</xdr:rowOff>
                  </from>
                  <to>
                    <xdr:col>9</xdr:col>
                    <xdr:colOff>1231900</xdr:colOff>
                    <xdr:row>32</xdr:row>
                    <xdr:rowOff>241300</xdr:rowOff>
                  </to>
                </anchor>
              </controlPr>
            </control>
          </mc:Choice>
          <mc:Fallback/>
        </mc:AlternateContent>
        <mc:AlternateContent xmlns:mc="http://schemas.openxmlformats.org/markup-compatibility/2006">
          <mc:Choice Requires="x14">
            <control shapeId="6183" r:id="rId13" name="Check Box 39">
              <controlPr defaultSize="0" autoFill="0" autoLine="0" autoPict="0">
                <anchor moveWithCells="1">
                  <from>
                    <xdr:col>9</xdr:col>
                    <xdr:colOff>622300</xdr:colOff>
                    <xdr:row>28</xdr:row>
                    <xdr:rowOff>25400</xdr:rowOff>
                  </from>
                  <to>
                    <xdr:col>9</xdr:col>
                    <xdr:colOff>1231900</xdr:colOff>
                    <xdr:row>28</xdr:row>
                    <xdr:rowOff>241300</xdr:rowOff>
                  </to>
                </anchor>
              </controlPr>
            </control>
          </mc:Choice>
          <mc:Fallback/>
        </mc:AlternateContent>
        <mc:AlternateContent xmlns:mc="http://schemas.openxmlformats.org/markup-compatibility/2006">
          <mc:Choice Requires="x14">
            <control shapeId="6184" r:id="rId14" name="Check Box 40">
              <controlPr defaultSize="0" autoFill="0" autoLine="0" autoPict="0">
                <anchor moveWithCells="1">
                  <from>
                    <xdr:col>9</xdr:col>
                    <xdr:colOff>609600</xdr:colOff>
                    <xdr:row>37</xdr:row>
                    <xdr:rowOff>25400</xdr:rowOff>
                  </from>
                  <to>
                    <xdr:col>9</xdr:col>
                    <xdr:colOff>1219200</xdr:colOff>
                    <xdr:row>37</xdr:row>
                    <xdr:rowOff>241300</xdr:rowOff>
                  </to>
                </anchor>
              </controlPr>
            </control>
          </mc:Choice>
          <mc:Fallback/>
        </mc:AlternateContent>
        <mc:AlternateContent xmlns:mc="http://schemas.openxmlformats.org/markup-compatibility/2006">
          <mc:Choice Requires="x14">
            <control shapeId="6185" r:id="rId15" name="Check Box 41">
              <controlPr defaultSize="0" autoFill="0" autoLine="0" autoPict="0">
                <anchor moveWithCells="1">
                  <from>
                    <xdr:col>9</xdr:col>
                    <xdr:colOff>609600</xdr:colOff>
                    <xdr:row>38</xdr:row>
                    <xdr:rowOff>25400</xdr:rowOff>
                  </from>
                  <to>
                    <xdr:col>9</xdr:col>
                    <xdr:colOff>1219200</xdr:colOff>
                    <xdr:row>38</xdr:row>
                    <xdr:rowOff>241300</xdr:rowOff>
                  </to>
                </anchor>
              </controlPr>
            </control>
          </mc:Choice>
          <mc:Fallback/>
        </mc:AlternateContent>
        <mc:AlternateContent xmlns:mc="http://schemas.openxmlformats.org/markup-compatibility/2006">
          <mc:Choice Requires="x14">
            <control shapeId="6198" r:id="rId16" name="Check Box 54">
              <controlPr defaultSize="0" autoFill="0" autoLine="0" autoPict="0">
                <anchor moveWithCells="1">
                  <from>
                    <xdr:col>9</xdr:col>
                    <xdr:colOff>622300</xdr:colOff>
                    <xdr:row>22</xdr:row>
                    <xdr:rowOff>25400</xdr:rowOff>
                  </from>
                  <to>
                    <xdr:col>9</xdr:col>
                    <xdr:colOff>1231900</xdr:colOff>
                    <xdr:row>22</xdr:row>
                    <xdr:rowOff>241300</xdr:rowOff>
                  </to>
                </anchor>
              </controlPr>
            </control>
          </mc:Choice>
          <mc:Fallback/>
        </mc:AlternateContent>
        <mc:AlternateContent xmlns:mc="http://schemas.openxmlformats.org/markup-compatibility/2006">
          <mc:Choice Requires="x14">
            <control shapeId="6199" r:id="rId17" name="Check Box 55">
              <controlPr defaultSize="0" autoFill="0" autoLine="0" autoPict="0">
                <anchor moveWithCells="1">
                  <from>
                    <xdr:col>9</xdr:col>
                    <xdr:colOff>609600</xdr:colOff>
                    <xdr:row>43</xdr:row>
                    <xdr:rowOff>25400</xdr:rowOff>
                  </from>
                  <to>
                    <xdr:col>9</xdr:col>
                    <xdr:colOff>1219200</xdr:colOff>
                    <xdr:row>43</xdr:row>
                    <xdr:rowOff>241300</xdr:rowOff>
                  </to>
                </anchor>
              </controlPr>
            </control>
          </mc:Choice>
          <mc:Fallback/>
        </mc:AlternateContent>
        <mc:AlternateContent xmlns:mc="http://schemas.openxmlformats.org/markup-compatibility/2006">
          <mc:Choice Requires="x14">
            <control shapeId="6200" r:id="rId18" name="Check Box 56">
              <controlPr defaultSize="0" autoFill="0" autoLine="0" autoPict="0">
                <anchor moveWithCells="1">
                  <from>
                    <xdr:col>9</xdr:col>
                    <xdr:colOff>609600</xdr:colOff>
                    <xdr:row>39</xdr:row>
                    <xdr:rowOff>25400</xdr:rowOff>
                  </from>
                  <to>
                    <xdr:col>9</xdr:col>
                    <xdr:colOff>1219200</xdr:colOff>
                    <xdr:row>39</xdr:row>
                    <xdr:rowOff>241300</xdr:rowOff>
                  </to>
                </anchor>
              </controlPr>
            </control>
          </mc:Choice>
          <mc:Fallback/>
        </mc:AlternateContent>
        <mc:AlternateContent xmlns:mc="http://schemas.openxmlformats.org/markup-compatibility/2006">
          <mc:Choice Requires="x14">
            <control shapeId="6201" r:id="rId19" name="Check Box 57">
              <controlPr defaultSize="0" autoFill="0" autoLine="0" autoPict="0">
                <anchor moveWithCells="1">
                  <from>
                    <xdr:col>9</xdr:col>
                    <xdr:colOff>609600</xdr:colOff>
                    <xdr:row>33</xdr:row>
                    <xdr:rowOff>25400</xdr:rowOff>
                  </from>
                  <to>
                    <xdr:col>9</xdr:col>
                    <xdr:colOff>1219200</xdr:colOff>
                    <xdr:row>33</xdr:row>
                    <xdr:rowOff>241300</xdr:rowOff>
                  </to>
                </anchor>
              </controlPr>
            </control>
          </mc:Choice>
          <mc:Fallback/>
        </mc:AlternateContent>
        <mc:AlternateContent xmlns:mc="http://schemas.openxmlformats.org/markup-compatibility/2006">
          <mc:Choice Requires="x14">
            <control shapeId="6202" r:id="rId20" name="Check Box 58">
              <controlPr defaultSize="0" autoFill="0" autoLine="0" autoPict="0">
                <anchor moveWithCells="1">
                  <from>
                    <xdr:col>9</xdr:col>
                    <xdr:colOff>609600</xdr:colOff>
                    <xdr:row>44</xdr:row>
                    <xdr:rowOff>25400</xdr:rowOff>
                  </from>
                  <to>
                    <xdr:col>9</xdr:col>
                    <xdr:colOff>1219200</xdr:colOff>
                    <xdr:row>44</xdr:row>
                    <xdr:rowOff>241300</xdr:rowOff>
                  </to>
                </anchor>
              </controlPr>
            </control>
          </mc:Choice>
          <mc:Fallback/>
        </mc:AlternateContent>
        <mc:AlternateContent xmlns:mc="http://schemas.openxmlformats.org/markup-compatibility/2006">
          <mc:Choice Requires="x14">
            <control shapeId="6203" r:id="rId21" name="Check Box 59">
              <controlPr defaultSize="0" autoFill="0" autoLine="0" autoPict="0">
                <anchor moveWithCells="1">
                  <from>
                    <xdr:col>9</xdr:col>
                    <xdr:colOff>609600</xdr:colOff>
                    <xdr:row>40</xdr:row>
                    <xdr:rowOff>25400</xdr:rowOff>
                  </from>
                  <to>
                    <xdr:col>9</xdr:col>
                    <xdr:colOff>1219200</xdr:colOff>
                    <xdr:row>40</xdr:row>
                    <xdr:rowOff>241300</xdr:rowOff>
                  </to>
                </anchor>
              </controlPr>
            </control>
          </mc:Choice>
          <mc:Fallback/>
        </mc:AlternateContent>
        <mc:AlternateContent xmlns:mc="http://schemas.openxmlformats.org/markup-compatibility/2006">
          <mc:Choice Requires="x14">
            <control shapeId="6204" r:id="rId22" name="Check Box 60">
              <controlPr defaultSize="0" autoFill="0" autoLine="0" autoPict="0">
                <anchor moveWithCells="1">
                  <from>
                    <xdr:col>9</xdr:col>
                    <xdr:colOff>609600</xdr:colOff>
                    <xdr:row>35</xdr:row>
                    <xdr:rowOff>25400</xdr:rowOff>
                  </from>
                  <to>
                    <xdr:col>9</xdr:col>
                    <xdr:colOff>1219200</xdr:colOff>
                    <xdr:row>35</xdr:row>
                    <xdr:rowOff>241300</xdr:rowOff>
                  </to>
                </anchor>
              </controlPr>
            </control>
          </mc:Choice>
          <mc:Fallback/>
        </mc:AlternateContent>
        <mc:AlternateContent xmlns:mc="http://schemas.openxmlformats.org/markup-compatibility/2006">
          <mc:Choice Requires="x14">
            <control shapeId="6205" r:id="rId23" name="Check Box 61">
              <controlPr defaultSize="0" autoFill="0" autoLine="0" autoPict="0">
                <anchor moveWithCells="1">
                  <from>
                    <xdr:col>9</xdr:col>
                    <xdr:colOff>622300</xdr:colOff>
                    <xdr:row>29</xdr:row>
                    <xdr:rowOff>12700</xdr:rowOff>
                  </from>
                  <to>
                    <xdr:col>9</xdr:col>
                    <xdr:colOff>1231900</xdr:colOff>
                    <xdr:row>29</xdr:row>
                    <xdr:rowOff>228600</xdr:rowOff>
                  </to>
                </anchor>
              </controlPr>
            </control>
          </mc:Choice>
          <mc:Fallback/>
        </mc:AlternateContent>
        <mc:AlternateContent xmlns:mc="http://schemas.openxmlformats.org/markup-compatibility/2006">
          <mc:Choice Requires="x14">
            <control shapeId="6206" r:id="rId24" name="Check Box 62">
              <controlPr defaultSize="0" autoFill="0" autoLine="0" autoPict="0">
                <anchor moveWithCells="1">
                  <from>
                    <xdr:col>9</xdr:col>
                    <xdr:colOff>622300</xdr:colOff>
                    <xdr:row>25</xdr:row>
                    <xdr:rowOff>25400</xdr:rowOff>
                  </from>
                  <to>
                    <xdr:col>9</xdr:col>
                    <xdr:colOff>1231900</xdr:colOff>
                    <xdr:row>25</xdr:row>
                    <xdr:rowOff>241300</xdr:rowOff>
                  </to>
                </anchor>
              </controlPr>
            </control>
          </mc:Choice>
          <mc:Fallback/>
        </mc:AlternateContent>
        <mc:AlternateContent xmlns:mc="http://schemas.openxmlformats.org/markup-compatibility/2006">
          <mc:Choice Requires="x14">
            <control shapeId="6207" r:id="rId25" name="Check Box 63">
              <controlPr defaultSize="0" autoFill="0" autoLine="0" autoPict="0">
                <anchor moveWithCells="1">
                  <from>
                    <xdr:col>9</xdr:col>
                    <xdr:colOff>622300</xdr:colOff>
                    <xdr:row>24</xdr:row>
                    <xdr:rowOff>25400</xdr:rowOff>
                  </from>
                  <to>
                    <xdr:col>9</xdr:col>
                    <xdr:colOff>1231900</xdr:colOff>
                    <xdr:row>24</xdr:row>
                    <xdr:rowOff>241300</xdr:rowOff>
                  </to>
                </anchor>
              </controlPr>
            </control>
          </mc:Choice>
          <mc:Fallback/>
        </mc:AlternateContent>
        <mc:AlternateContent xmlns:mc="http://schemas.openxmlformats.org/markup-compatibility/2006">
          <mc:Choice Requires="x14">
            <control shapeId="6208" r:id="rId26" name="Check Box 64">
              <controlPr defaultSize="0" autoFill="0" autoLine="0" autoPict="0">
                <anchor moveWithCells="1">
                  <from>
                    <xdr:col>9</xdr:col>
                    <xdr:colOff>609600</xdr:colOff>
                    <xdr:row>42</xdr:row>
                    <xdr:rowOff>25400</xdr:rowOff>
                  </from>
                  <to>
                    <xdr:col>9</xdr:col>
                    <xdr:colOff>1219200</xdr:colOff>
                    <xdr:row>42</xdr:row>
                    <xdr:rowOff>241300</xdr:rowOff>
                  </to>
                </anchor>
              </controlPr>
            </control>
          </mc:Choice>
          <mc:Fallback/>
        </mc:AlternateContent>
        <mc:AlternateContent xmlns:mc="http://schemas.openxmlformats.org/markup-compatibility/2006">
          <mc:Choice Requires="x14">
            <control shapeId="6211" r:id="rId27" name="Check Box 67">
              <controlPr defaultSize="0" autoFill="0" autoLine="0" autoPict="0">
                <anchor moveWithCells="1">
                  <from>
                    <xdr:col>9</xdr:col>
                    <xdr:colOff>622300</xdr:colOff>
                    <xdr:row>23</xdr:row>
                    <xdr:rowOff>25400</xdr:rowOff>
                  </from>
                  <to>
                    <xdr:col>9</xdr:col>
                    <xdr:colOff>1231900</xdr:colOff>
                    <xdr:row>23</xdr:row>
                    <xdr:rowOff>241300</xdr:rowOff>
                  </to>
                </anchor>
              </controlPr>
            </control>
          </mc:Choice>
          <mc:Fallback/>
        </mc:AlternateContent>
        <mc:AlternateContent xmlns:mc="http://schemas.openxmlformats.org/markup-compatibility/2006">
          <mc:Choice Requires="x14">
            <control shapeId="6216" r:id="rId28" name="Check Box 72">
              <controlPr defaultSize="0" autoFill="0" autoLine="0" autoPict="0">
                <anchor moveWithCells="1">
                  <from>
                    <xdr:col>9</xdr:col>
                    <xdr:colOff>609600</xdr:colOff>
                    <xdr:row>52</xdr:row>
                    <xdr:rowOff>25400</xdr:rowOff>
                  </from>
                  <to>
                    <xdr:col>9</xdr:col>
                    <xdr:colOff>1219200</xdr:colOff>
                    <xdr:row>52</xdr:row>
                    <xdr:rowOff>241300</xdr:rowOff>
                  </to>
                </anchor>
              </controlPr>
            </control>
          </mc:Choice>
          <mc:Fallback/>
        </mc:AlternateContent>
        <mc:AlternateContent xmlns:mc="http://schemas.openxmlformats.org/markup-compatibility/2006">
          <mc:Choice Requires="x14">
            <control shapeId="6217" r:id="rId29" name="Check Box 73">
              <controlPr defaultSize="0" autoFill="0" autoLine="0" autoPict="0">
                <anchor moveWithCells="1">
                  <from>
                    <xdr:col>9</xdr:col>
                    <xdr:colOff>609600</xdr:colOff>
                    <xdr:row>51</xdr:row>
                    <xdr:rowOff>25400</xdr:rowOff>
                  </from>
                  <to>
                    <xdr:col>9</xdr:col>
                    <xdr:colOff>1219200</xdr:colOff>
                    <xdr:row>51</xdr:row>
                    <xdr:rowOff>241300</xdr:rowOff>
                  </to>
                </anchor>
              </controlPr>
            </control>
          </mc:Choice>
          <mc:Fallback/>
        </mc:AlternateContent>
        <mc:AlternateContent xmlns:mc="http://schemas.openxmlformats.org/markup-compatibility/2006">
          <mc:Choice Requires="x14">
            <control shapeId="6218" r:id="rId30" name="Check Box 74">
              <controlPr defaultSize="0" autoFill="0" autoLine="0" autoPict="0">
                <anchor moveWithCells="1">
                  <from>
                    <xdr:col>9</xdr:col>
                    <xdr:colOff>609600</xdr:colOff>
                    <xdr:row>48</xdr:row>
                    <xdr:rowOff>25400</xdr:rowOff>
                  </from>
                  <to>
                    <xdr:col>9</xdr:col>
                    <xdr:colOff>1219200</xdr:colOff>
                    <xdr:row>48</xdr:row>
                    <xdr:rowOff>241300</xdr:rowOff>
                  </to>
                </anchor>
              </controlPr>
            </control>
          </mc:Choice>
          <mc:Fallback/>
        </mc:AlternateContent>
        <mc:AlternateContent xmlns:mc="http://schemas.openxmlformats.org/markup-compatibility/2006">
          <mc:Choice Requires="x14">
            <control shapeId="6219" r:id="rId31" name="Check Box 75">
              <controlPr defaultSize="0" autoFill="0" autoLine="0" autoPict="0">
                <anchor moveWithCells="1">
                  <from>
                    <xdr:col>9</xdr:col>
                    <xdr:colOff>596900</xdr:colOff>
                    <xdr:row>50</xdr:row>
                    <xdr:rowOff>25400</xdr:rowOff>
                  </from>
                  <to>
                    <xdr:col>9</xdr:col>
                    <xdr:colOff>1206500</xdr:colOff>
                    <xdr:row>50</xdr:row>
                    <xdr:rowOff>241300</xdr:rowOff>
                  </to>
                </anchor>
              </controlPr>
            </control>
          </mc:Choice>
          <mc:Fallback/>
        </mc:AlternateContent>
        <mc:AlternateContent xmlns:mc="http://schemas.openxmlformats.org/markup-compatibility/2006">
          <mc:Choice Requires="x14">
            <control shapeId="6220" r:id="rId32" name="Check Box 76">
              <controlPr defaultSize="0" autoFill="0" autoLine="0" autoPict="0">
                <anchor moveWithCells="1">
                  <from>
                    <xdr:col>9</xdr:col>
                    <xdr:colOff>609600</xdr:colOff>
                    <xdr:row>49</xdr:row>
                    <xdr:rowOff>25400</xdr:rowOff>
                  </from>
                  <to>
                    <xdr:col>9</xdr:col>
                    <xdr:colOff>1219200</xdr:colOff>
                    <xdr:row>49</xdr:row>
                    <xdr:rowOff>241300</xdr:rowOff>
                  </to>
                </anchor>
              </controlPr>
            </control>
          </mc:Choice>
          <mc:Fallback/>
        </mc:AlternateContent>
        <mc:AlternateContent xmlns:mc="http://schemas.openxmlformats.org/markup-compatibility/2006">
          <mc:Choice Requires="x14">
            <control shapeId="6221" r:id="rId33" name="Check Box 77">
              <controlPr defaultSize="0" autoFill="0" autoLine="0" autoPict="0">
                <anchor moveWithCells="1">
                  <from>
                    <xdr:col>9</xdr:col>
                    <xdr:colOff>609600</xdr:colOff>
                    <xdr:row>47</xdr:row>
                    <xdr:rowOff>25400</xdr:rowOff>
                  </from>
                  <to>
                    <xdr:col>9</xdr:col>
                    <xdr:colOff>1219200</xdr:colOff>
                    <xdr:row>47</xdr:row>
                    <xdr:rowOff>241300</xdr:rowOff>
                  </to>
                </anchor>
              </controlPr>
            </control>
          </mc:Choice>
          <mc:Fallback/>
        </mc:AlternateContent>
        <mc:AlternateContent xmlns:mc="http://schemas.openxmlformats.org/markup-compatibility/2006">
          <mc:Choice Requires="x14">
            <control shapeId="6222" r:id="rId34" name="Check Box 78">
              <controlPr defaultSize="0" autoFill="0" autoLine="0" autoPict="0">
                <anchor moveWithCells="1">
                  <from>
                    <xdr:col>9</xdr:col>
                    <xdr:colOff>609600</xdr:colOff>
                    <xdr:row>53</xdr:row>
                    <xdr:rowOff>25400</xdr:rowOff>
                  </from>
                  <to>
                    <xdr:col>9</xdr:col>
                    <xdr:colOff>1219200</xdr:colOff>
                    <xdr:row>53</xdr:row>
                    <xdr:rowOff>241300</xdr:rowOff>
                  </to>
                </anchor>
              </controlPr>
            </control>
          </mc:Choice>
          <mc:Fallback/>
        </mc:AlternateContent>
        <mc:AlternateContent xmlns:mc="http://schemas.openxmlformats.org/markup-compatibility/2006">
          <mc:Choice Requires="x14">
            <control shapeId="6227" r:id="rId35" name="Check Box 83">
              <controlPr defaultSize="0" autoFill="0" autoLine="0" autoPict="0">
                <anchor moveWithCells="1">
                  <from>
                    <xdr:col>9</xdr:col>
                    <xdr:colOff>609600</xdr:colOff>
                    <xdr:row>54</xdr:row>
                    <xdr:rowOff>25400</xdr:rowOff>
                  </from>
                  <to>
                    <xdr:col>9</xdr:col>
                    <xdr:colOff>1219200</xdr:colOff>
                    <xdr:row>54</xdr:row>
                    <xdr:rowOff>241300</xdr:rowOff>
                  </to>
                </anchor>
              </controlPr>
            </control>
          </mc:Choice>
          <mc:Fallback/>
        </mc:AlternateContent>
        <mc:AlternateContent xmlns:mc="http://schemas.openxmlformats.org/markup-compatibility/2006">
          <mc:Choice Requires="x14">
            <control shapeId="6230" r:id="rId36" name="Check Box 86">
              <controlPr defaultSize="0" autoFill="0" autoLine="0" autoPict="0">
                <anchor moveWithCells="1">
                  <from>
                    <xdr:col>9</xdr:col>
                    <xdr:colOff>609600</xdr:colOff>
                    <xdr:row>59</xdr:row>
                    <xdr:rowOff>25400</xdr:rowOff>
                  </from>
                  <to>
                    <xdr:col>9</xdr:col>
                    <xdr:colOff>1219200</xdr:colOff>
                    <xdr:row>59</xdr:row>
                    <xdr:rowOff>241300</xdr:rowOff>
                  </to>
                </anchor>
              </controlPr>
            </control>
          </mc:Choice>
          <mc:Fallback/>
        </mc:AlternateContent>
        <mc:AlternateContent xmlns:mc="http://schemas.openxmlformats.org/markup-compatibility/2006">
          <mc:Choice Requires="x14">
            <control shapeId="6235" r:id="rId37" name="Check Box 91">
              <controlPr defaultSize="0" autoFill="0" autoLine="0" autoPict="0">
                <anchor moveWithCells="1">
                  <from>
                    <xdr:col>9</xdr:col>
                    <xdr:colOff>609600</xdr:colOff>
                    <xdr:row>58</xdr:row>
                    <xdr:rowOff>25400</xdr:rowOff>
                  </from>
                  <to>
                    <xdr:col>9</xdr:col>
                    <xdr:colOff>1219200</xdr:colOff>
                    <xdr:row>58</xdr:row>
                    <xdr:rowOff>241300</xdr:rowOff>
                  </to>
                </anchor>
              </controlPr>
            </control>
          </mc:Choice>
          <mc:Fallback/>
        </mc:AlternateContent>
        <mc:AlternateContent xmlns:mc="http://schemas.openxmlformats.org/markup-compatibility/2006">
          <mc:Choice Requires="x14">
            <control shapeId="6236" r:id="rId38" name="Check Box 92">
              <controlPr defaultSize="0" autoFill="0" autoLine="0" autoPict="0">
                <anchor moveWithCells="1">
                  <from>
                    <xdr:col>9</xdr:col>
                    <xdr:colOff>609600</xdr:colOff>
                    <xdr:row>57</xdr:row>
                    <xdr:rowOff>25400</xdr:rowOff>
                  </from>
                  <to>
                    <xdr:col>9</xdr:col>
                    <xdr:colOff>1219200</xdr:colOff>
                    <xdr:row>57</xdr:row>
                    <xdr:rowOff>241300</xdr:rowOff>
                  </to>
                </anchor>
              </controlPr>
            </control>
          </mc:Choice>
          <mc:Fallback/>
        </mc:AlternateContent>
        <mc:AlternateContent xmlns:mc="http://schemas.openxmlformats.org/markup-compatibility/2006">
          <mc:Choice Requires="x14">
            <control shapeId="6237" r:id="rId39" name="Check Box 93">
              <controlPr defaultSize="0" autoFill="0" autoLine="0" autoPict="0">
                <anchor moveWithCells="1">
                  <from>
                    <xdr:col>9</xdr:col>
                    <xdr:colOff>609600</xdr:colOff>
                    <xdr:row>60</xdr:row>
                    <xdr:rowOff>25400</xdr:rowOff>
                  </from>
                  <to>
                    <xdr:col>9</xdr:col>
                    <xdr:colOff>1219200</xdr:colOff>
                    <xdr:row>60</xdr:row>
                    <xdr:rowOff>241300</xdr:rowOff>
                  </to>
                </anchor>
              </controlPr>
            </control>
          </mc:Choice>
          <mc:Fallback/>
        </mc:AlternateContent>
        <mc:AlternateContent xmlns:mc="http://schemas.openxmlformats.org/markup-compatibility/2006">
          <mc:Choice Requires="x14">
            <control shapeId="6243" r:id="rId40" name="Check Box 99">
              <controlPr defaultSize="0" autoFill="0" autoLine="0" autoPict="0">
                <anchor moveWithCells="1">
                  <from>
                    <xdr:col>9</xdr:col>
                    <xdr:colOff>609600</xdr:colOff>
                    <xdr:row>61</xdr:row>
                    <xdr:rowOff>25400</xdr:rowOff>
                  </from>
                  <to>
                    <xdr:col>9</xdr:col>
                    <xdr:colOff>1219200</xdr:colOff>
                    <xdr:row>61</xdr:row>
                    <xdr:rowOff>241300</xdr:rowOff>
                  </to>
                </anchor>
              </controlPr>
            </control>
          </mc:Choice>
          <mc:Fallback/>
        </mc:AlternateContent>
        <mc:AlternateContent xmlns:mc="http://schemas.openxmlformats.org/markup-compatibility/2006">
          <mc:Choice Requires="x14">
            <control shapeId="6358" r:id="rId41" name="Check Box 214">
              <controlPr defaultSize="0" autoFill="0" autoLine="0" autoPict="0">
                <anchor moveWithCells="1">
                  <from>
                    <xdr:col>9</xdr:col>
                    <xdr:colOff>609600</xdr:colOff>
                    <xdr:row>65</xdr:row>
                    <xdr:rowOff>25400</xdr:rowOff>
                  </from>
                  <to>
                    <xdr:col>9</xdr:col>
                    <xdr:colOff>1219200</xdr:colOff>
                    <xdr:row>65</xdr:row>
                    <xdr:rowOff>241300</xdr:rowOff>
                  </to>
                </anchor>
              </controlPr>
            </control>
          </mc:Choice>
          <mc:Fallback/>
        </mc:AlternateContent>
        <mc:AlternateContent xmlns:mc="http://schemas.openxmlformats.org/markup-compatibility/2006">
          <mc:Choice Requires="x14">
            <control shapeId="6359" r:id="rId42" name="Check Box 215">
              <controlPr defaultSize="0" autoFill="0" autoLine="0" autoPict="0">
                <anchor moveWithCells="1">
                  <from>
                    <xdr:col>9</xdr:col>
                    <xdr:colOff>609600</xdr:colOff>
                    <xdr:row>64</xdr:row>
                    <xdr:rowOff>25400</xdr:rowOff>
                  </from>
                  <to>
                    <xdr:col>9</xdr:col>
                    <xdr:colOff>1219200</xdr:colOff>
                    <xdr:row>64</xdr:row>
                    <xdr:rowOff>241300</xdr:rowOff>
                  </to>
                </anchor>
              </controlPr>
            </control>
          </mc:Choice>
          <mc:Fallback/>
        </mc:AlternateContent>
        <mc:AlternateContent xmlns:mc="http://schemas.openxmlformats.org/markup-compatibility/2006">
          <mc:Choice Requires="x14">
            <control shapeId="6148" r:id="rId43" name="List Box 4">
              <controlPr locked="0" defaultSize="0" autoLine="0" autoPict="0">
                <anchor moveWithCells="1">
                  <from>
                    <xdr:col>3</xdr:col>
                    <xdr:colOff>88900</xdr:colOff>
                    <xdr:row>8</xdr:row>
                    <xdr:rowOff>50800</xdr:rowOff>
                  </from>
                  <to>
                    <xdr:col>3</xdr:col>
                    <xdr:colOff>1562100</xdr:colOff>
                    <xdr:row>10</xdr:row>
                    <xdr:rowOff>190500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tt5" enableFormatConditionsCalculation="0"/>
  <dimension ref="A1:XBH262"/>
  <sheetViews>
    <sheetView workbookViewId="0"/>
  </sheetViews>
  <sheetFormatPr baseColWidth="10" defaultColWidth="8.33203125" defaultRowHeight="23" customHeight="1" x14ac:dyDescent="0"/>
  <cols>
    <col min="1" max="1" width="2.33203125" style="28" customWidth="1"/>
    <col min="2" max="2" width="0.6640625" style="28" customWidth="1"/>
    <col min="3" max="3" width="4.1640625" style="28" customWidth="1"/>
    <col min="4" max="4" width="34.5" style="28" customWidth="1"/>
    <col min="5" max="5" width="16.5" style="28" customWidth="1"/>
    <col min="6" max="6" width="9" style="28" customWidth="1"/>
    <col min="7" max="7" width="6" style="28" customWidth="1"/>
    <col min="8" max="8" width="20.1640625" style="28" customWidth="1"/>
    <col min="9" max="9" width="10.1640625" style="28" customWidth="1"/>
    <col min="10" max="10" width="17.83203125" style="28" customWidth="1"/>
    <col min="11" max="11" width="8.5" style="28" customWidth="1"/>
    <col min="12" max="12" width="17.33203125" style="28" customWidth="1"/>
    <col min="13" max="13" width="24.1640625" style="77" customWidth="1"/>
    <col min="14" max="14" width="0.6640625" style="28" customWidth="1"/>
    <col min="15" max="15" width="25.83203125" style="28" customWidth="1"/>
    <col min="16" max="16" width="12" style="28" customWidth="1"/>
    <col min="17" max="17" width="2.6640625" style="28" customWidth="1"/>
    <col min="18" max="18" width="21.83203125" style="28" customWidth="1"/>
    <col min="19" max="19" width="1.1640625" style="28" customWidth="1"/>
    <col min="20" max="21" width="0.6640625" style="28" customWidth="1"/>
    <col min="22" max="22" width="8.33203125" style="28" customWidth="1"/>
    <col min="23" max="23" width="101.6640625" style="28" hidden="1" customWidth="1"/>
    <col min="24" max="24" width="12.6640625" style="28" hidden="1" customWidth="1"/>
    <col min="25" max="25" width="12.1640625" style="28" hidden="1" customWidth="1"/>
    <col min="26" max="26" width="11.5" style="28" hidden="1" customWidth="1"/>
    <col min="27" max="27" width="14.1640625" style="28" hidden="1" customWidth="1"/>
    <col min="28" max="28" width="11.33203125" style="28" hidden="1" customWidth="1"/>
    <col min="29" max="29" width="26.1640625" style="28" hidden="1" customWidth="1"/>
    <col min="30" max="30" width="29.83203125" style="28" hidden="1" customWidth="1"/>
    <col min="31" max="31" width="24" style="28" hidden="1" customWidth="1"/>
    <col min="32" max="32" width="17.33203125" style="28" hidden="1" customWidth="1"/>
    <col min="33" max="33" width="11" style="28" hidden="1" customWidth="1"/>
    <col min="34" max="35" width="8.33203125" style="28" hidden="1" customWidth="1"/>
    <col min="36" max="36" width="13.6640625" style="28" hidden="1" customWidth="1"/>
    <col min="37" max="37" width="28.5" style="108" hidden="1" customWidth="1"/>
    <col min="38" max="38" width="16.33203125" style="108" customWidth="1"/>
    <col min="39" max="39" width="23.33203125" style="108" customWidth="1"/>
    <col min="40" max="40" width="9.33203125" style="108" customWidth="1"/>
    <col min="41" max="41" width="9.33203125" style="108" hidden="1" customWidth="1"/>
    <col min="42" max="42" width="9.33203125" style="28" hidden="1" customWidth="1"/>
    <col min="43" max="43" width="21.6640625" style="28" hidden="1" customWidth="1"/>
    <col min="44" max="44" width="20" style="28" hidden="1" customWidth="1"/>
    <col min="45" max="45" width="22.6640625" style="28" hidden="1" customWidth="1"/>
    <col min="46" max="46" width="20.5" style="28" hidden="1" customWidth="1"/>
    <col min="47" max="48" width="8.33203125" style="28" hidden="1" customWidth="1"/>
    <col min="49" max="49" width="26.6640625" style="28" hidden="1" customWidth="1"/>
    <col min="50" max="50" width="18.33203125" style="509" hidden="1" customWidth="1"/>
    <col min="51" max="51" width="17.83203125" style="28" hidden="1" customWidth="1"/>
    <col min="52" max="56" width="8.33203125" style="28" hidden="1" customWidth="1"/>
    <col min="57" max="57" width="17.6640625" style="28" hidden="1" customWidth="1"/>
    <col min="58" max="58" width="20.5" style="28" hidden="1" customWidth="1"/>
    <col min="59" max="78" width="8.33203125" style="28" hidden="1" customWidth="1"/>
    <col min="79" max="79" width="8.33203125" style="28" customWidth="1"/>
    <col min="80" max="359" width="8.33203125" style="532" customWidth="1"/>
    <col min="360" max="16318" width="8.33203125" style="28" customWidth="1"/>
    <col min="16319" max="16384" width="8.33203125" style="28"/>
  </cols>
  <sheetData>
    <row r="1" spans="2:359" ht="23" customHeight="1">
      <c r="B1" s="597" t="s">
        <v>583</v>
      </c>
      <c r="C1" s="99"/>
      <c r="D1" s="99"/>
      <c r="E1" s="99"/>
      <c r="F1" s="99"/>
      <c r="G1" s="99"/>
      <c r="H1" s="99"/>
      <c r="I1" s="99"/>
      <c r="J1" s="99"/>
      <c r="AK1" s="785" t="s">
        <v>171</v>
      </c>
      <c r="AL1" s="785"/>
      <c r="AM1" s="785"/>
      <c r="AN1" s="785"/>
      <c r="AO1" s="153"/>
    </row>
    <row r="2" spans="2:359" ht="23" customHeight="1">
      <c r="C2" s="99"/>
      <c r="D2" s="99"/>
      <c r="E2" s="99"/>
      <c r="F2" s="99"/>
      <c r="G2" s="99"/>
      <c r="H2" s="99"/>
      <c r="I2" s="99"/>
      <c r="J2" s="99"/>
      <c r="K2" s="99"/>
      <c r="FC2" s="532" t="s">
        <v>224</v>
      </c>
      <c r="GN2" s="532" t="s">
        <v>203</v>
      </c>
    </row>
    <row r="3" spans="2:359" ht="23" customHeight="1" thickBot="1">
      <c r="C3" s="29" t="s">
        <v>554</v>
      </c>
      <c r="EH3" s="532" t="str">
        <f>IF(ES3=0,"hoch",IF(ES3=2,"mittel",IF(ES3=4,"gering","")))</f>
        <v>hoch</v>
      </c>
      <c r="EI3" s="532" t="str">
        <f t="shared" ref="EI3:EP3" si="0">IF(ET3=0,"hoch",IF(ET3=2,"mittel",IF(ET3=4,"gering","")))</f>
        <v>hoch</v>
      </c>
      <c r="EJ3" s="532" t="str">
        <f t="shared" si="0"/>
        <v>hoch</v>
      </c>
      <c r="EK3" s="532" t="str">
        <f t="shared" si="0"/>
        <v>hoch</v>
      </c>
      <c r="EL3" s="532" t="str">
        <f t="shared" si="0"/>
        <v>hoch</v>
      </c>
      <c r="EM3" s="532" t="str">
        <f t="shared" si="0"/>
        <v>hoch</v>
      </c>
      <c r="EN3" s="532" t="str">
        <f t="shared" si="0"/>
        <v>hoch</v>
      </c>
      <c r="EO3" s="532" t="str">
        <f t="shared" si="0"/>
        <v>hoch</v>
      </c>
      <c r="EP3" s="532" t="str">
        <f t="shared" si="0"/>
        <v>hoch</v>
      </c>
      <c r="EQ3" s="532" t="str">
        <f>IF(FB3=0,"hoch",IF(FB3=2,"mittel",IF(FB3=4,"gering","")))</f>
        <v>hoch</v>
      </c>
      <c r="ER3" s="532" t="str">
        <f>IF(FC3=0,"hoch",IF(FC3=2,"mittel",IF(FC3=4,"gering","")))</f>
        <v>hoch</v>
      </c>
    </row>
    <row r="4" spans="2:359" ht="4" customHeight="1">
      <c r="B4" s="30"/>
      <c r="C4" s="33"/>
      <c r="D4" s="33"/>
      <c r="E4" s="33"/>
      <c r="F4" s="33"/>
      <c r="G4" s="33"/>
      <c r="H4" s="33"/>
      <c r="I4" s="33"/>
      <c r="J4" s="33"/>
      <c r="K4" s="33"/>
      <c r="L4" s="33"/>
      <c r="M4" s="475"/>
      <c r="N4" s="34"/>
      <c r="P4" s="50"/>
      <c r="Q4" s="50"/>
      <c r="R4" s="50"/>
      <c r="S4" s="50"/>
      <c r="T4" s="50"/>
      <c r="U4" s="50"/>
    </row>
    <row r="5" spans="2:359" ht="23" customHeight="1">
      <c r="B5" s="35"/>
      <c r="C5" s="731" t="s">
        <v>379</v>
      </c>
      <c r="D5" s="731"/>
      <c r="E5" s="727" t="str">
        <f>IF('Etape 1 (Infos générales)'!D5="","",'Etape 1 (Infos générales)'!D5)</f>
        <v/>
      </c>
      <c r="F5" s="728"/>
      <c r="G5" s="728"/>
      <c r="H5" s="729"/>
      <c r="I5" s="579" t="s">
        <v>380</v>
      </c>
      <c r="J5" s="72"/>
      <c r="K5" s="727" t="str">
        <f>IF('Etape 1 (Infos générales)'!D6="","",'Etape 1 (Infos générales)'!D6)</f>
        <v/>
      </c>
      <c r="L5" s="728"/>
      <c r="M5" s="729"/>
      <c r="N5" s="38"/>
      <c r="P5" s="716"/>
      <c r="Q5" s="716"/>
      <c r="R5" s="716"/>
      <c r="S5" s="716"/>
      <c r="T5" s="716"/>
      <c r="U5" s="716"/>
      <c r="V5" s="50"/>
    </row>
    <row r="6" spans="2:359" ht="23" customHeight="1">
      <c r="B6" s="35"/>
      <c r="C6" s="731" t="s">
        <v>381</v>
      </c>
      <c r="D6" s="731"/>
      <c r="E6" s="727" t="str">
        <f>IF('Etape 1 (Infos générales)'!D7="","",'Etape 1 (Infos générales)'!D7)</f>
        <v/>
      </c>
      <c r="F6" s="728"/>
      <c r="G6" s="728"/>
      <c r="H6" s="729"/>
      <c r="I6" s="770" t="s">
        <v>382</v>
      </c>
      <c r="J6" s="771"/>
      <c r="K6" s="698" t="str">
        <f>IF('Etape 1 (Infos générales)'!H5="","",'Etape 1 (Infos générales)'!H5)</f>
        <v/>
      </c>
      <c r="L6" s="699"/>
      <c r="M6" s="730"/>
      <c r="N6" s="38"/>
      <c r="O6" s="50"/>
      <c r="P6" s="717"/>
      <c r="Q6" s="717"/>
      <c r="R6" s="717"/>
      <c r="S6" s="717"/>
      <c r="T6" s="717"/>
      <c r="U6" s="717"/>
      <c r="V6" s="50"/>
    </row>
    <row r="7" spans="2:359" ht="12" customHeight="1">
      <c r="B7" s="35"/>
      <c r="C7" s="12"/>
      <c r="D7" s="12"/>
      <c r="E7" s="154"/>
      <c r="F7" s="154"/>
      <c r="G7" s="154"/>
      <c r="H7" s="154"/>
      <c r="I7" s="72"/>
      <c r="J7" s="72"/>
      <c r="K7" s="155"/>
      <c r="L7" s="155"/>
      <c r="M7" s="476"/>
      <c r="N7" s="38"/>
      <c r="P7" s="156"/>
      <c r="Q7" s="156"/>
      <c r="R7" s="156"/>
      <c r="S7" s="156"/>
      <c r="T7" s="156"/>
      <c r="U7" s="156"/>
      <c r="V7" s="50"/>
    </row>
    <row r="8" spans="2:359" ht="23" customHeight="1">
      <c r="B8" s="35"/>
      <c r="C8" s="724" t="s">
        <v>584</v>
      </c>
      <c r="D8" s="725"/>
      <c r="E8" s="763">
        <f>IF('Etape 1 (Infos générales)'!R23=1,'Etape 1 (Infos générales)'!D42,SUM('Etape 1 (Infos générales)'!$H$45:$H$54))</f>
        <v>0</v>
      </c>
      <c r="F8" s="764"/>
      <c r="G8" s="764"/>
      <c r="H8" s="765"/>
      <c r="I8" s="726" t="s">
        <v>438</v>
      </c>
      <c r="J8" s="726"/>
      <c r="K8" s="763" t="str">
        <f>IF('Etape 1 (Infos générales)'!R23=1,'Etape 1 (Infos générales)'!E56,IF('Etape 1 (Infos générales)'!R23=2,'Etape 1 (Infos générales)'!J56,"Case non remplie à l'étape 1"))</f>
        <v>Case non remplie à l'étape 1</v>
      </c>
      <c r="L8" s="764"/>
      <c r="M8" s="766"/>
      <c r="N8" s="38"/>
      <c r="P8" s="717"/>
      <c r="Q8" s="717"/>
      <c r="R8" s="717"/>
      <c r="S8" s="717"/>
      <c r="T8" s="717"/>
      <c r="U8" s="717"/>
      <c r="V8" s="50"/>
      <c r="AL8" s="157"/>
    </row>
    <row r="9" spans="2:359" ht="23" customHeight="1">
      <c r="B9" s="35"/>
      <c r="C9" s="731" t="s">
        <v>585</v>
      </c>
      <c r="D9" s="731"/>
      <c r="E9" s="732" t="str">
        <f>IF('Etape 1 (Infos générales)'!R23=1,IF(OR(E8=0,K8="non déterminable"),"fehlende Angaben",'Etape 1 (Infos générales)'!E57),IF(SUM('Etape 1 (Infos générales)'!O45:O54)=0,"Données manquantes",'Etape 1 (Infos générales)'!J57))</f>
        <v>Données manquantes</v>
      </c>
      <c r="F9" s="733"/>
      <c r="G9" s="733"/>
      <c r="H9" s="734"/>
      <c r="I9" s="158"/>
      <c r="J9" s="158"/>
      <c r="K9" s="735"/>
      <c r="L9" s="735"/>
      <c r="M9" s="735"/>
      <c r="N9" s="38"/>
      <c r="P9" s="768"/>
      <c r="Q9" s="768"/>
      <c r="R9" s="768"/>
      <c r="S9" s="768"/>
      <c r="T9" s="768"/>
      <c r="U9" s="768"/>
      <c r="V9" s="50"/>
    </row>
    <row r="10" spans="2:359" ht="13" customHeight="1">
      <c r="B10" s="35"/>
      <c r="C10" s="12"/>
      <c r="D10" s="12"/>
      <c r="E10" s="154"/>
      <c r="F10" s="154"/>
      <c r="G10" s="154"/>
      <c r="H10" s="154"/>
      <c r="I10" s="158"/>
      <c r="J10" s="158"/>
      <c r="K10" s="159"/>
      <c r="L10" s="159"/>
      <c r="M10" s="477"/>
      <c r="N10" s="38"/>
      <c r="P10" s="160"/>
      <c r="Q10" s="160"/>
      <c r="R10" s="160"/>
      <c r="S10" s="160"/>
      <c r="T10" s="160"/>
      <c r="U10" s="160"/>
      <c r="V10" s="50"/>
    </row>
    <row r="11" spans="2:359" ht="23" customHeight="1">
      <c r="B11" s="35"/>
      <c r="C11" s="731" t="s">
        <v>555</v>
      </c>
      <c r="D11" s="731"/>
      <c r="E11" s="727" t="str">
        <f>VLOOKUP('Etape 3 (Faune potentielle)'!AH27,'Etape 3 (Faune potentielle)'!AF23:AG26,2,FALSE)</f>
        <v>Zone à truites</v>
      </c>
      <c r="F11" s="728"/>
      <c r="G11" s="728"/>
      <c r="H11" s="729"/>
      <c r="I11" s="579" t="s">
        <v>556</v>
      </c>
      <c r="J11" s="72"/>
      <c r="K11" s="727" t="str">
        <f>VLOOKUP('Etape 3 (Faune potentielle)'!AE27,'Etape 3 (Faune potentielle)'!AC23:AD26,2,FALSE)</f>
        <v>Plateau</v>
      </c>
      <c r="L11" s="728"/>
      <c r="M11" s="729"/>
      <c r="N11" s="38"/>
      <c r="P11" s="769"/>
      <c r="Q11" s="769"/>
      <c r="R11" s="769"/>
      <c r="S11" s="769"/>
      <c r="T11" s="769"/>
      <c r="U11" s="769"/>
      <c r="V11" s="50"/>
    </row>
    <row r="12" spans="2:359" ht="4" customHeight="1" thickBot="1">
      <c r="B12" s="43"/>
      <c r="C12" s="45"/>
      <c r="D12" s="45"/>
      <c r="E12" s="45"/>
      <c r="F12" s="45"/>
      <c r="G12" s="45"/>
      <c r="H12" s="45"/>
      <c r="I12" s="45"/>
      <c r="J12" s="45"/>
      <c r="K12" s="45"/>
      <c r="L12" s="45"/>
      <c r="M12" s="79"/>
      <c r="N12" s="46"/>
      <c r="P12" s="50"/>
      <c r="Q12" s="50"/>
      <c r="R12" s="50"/>
      <c r="S12" s="50"/>
      <c r="T12" s="50"/>
      <c r="U12" s="50"/>
      <c r="V12" s="50"/>
    </row>
    <row r="13" spans="2:359" ht="14" customHeight="1" thickBot="1">
      <c r="B13" s="50"/>
      <c r="C13" s="50"/>
      <c r="D13" s="50"/>
      <c r="E13" s="50"/>
      <c r="F13" s="50"/>
      <c r="H13" s="50"/>
      <c r="I13" s="50"/>
      <c r="J13" s="50"/>
      <c r="K13" s="50"/>
      <c r="L13" s="50"/>
      <c r="M13" s="440"/>
      <c r="N13" s="50"/>
      <c r="P13" s="50"/>
      <c r="Q13" s="50"/>
      <c r="R13" s="50"/>
      <c r="S13" s="50"/>
      <c r="T13" s="50"/>
      <c r="U13" s="50"/>
      <c r="V13" s="50"/>
    </row>
    <row r="14" spans="2:359" s="348" customFormat="1" ht="23" customHeight="1">
      <c r="B14" s="347"/>
      <c r="C14" s="718" t="s">
        <v>644</v>
      </c>
      <c r="D14" s="719"/>
      <c r="E14" s="719"/>
      <c r="F14" s="719"/>
      <c r="G14" s="719"/>
      <c r="H14" s="719"/>
      <c r="I14" s="719"/>
      <c r="J14" s="719"/>
      <c r="K14" s="719"/>
      <c r="L14" s="719"/>
      <c r="M14" s="720"/>
      <c r="N14" s="352"/>
      <c r="O14" s="352"/>
      <c r="P14" s="352"/>
      <c r="Q14" s="352"/>
      <c r="R14" s="352"/>
      <c r="S14" s="352"/>
      <c r="T14" s="352"/>
      <c r="U14" s="352"/>
      <c r="V14" s="347"/>
      <c r="AK14" s="108"/>
      <c r="AL14" s="108"/>
      <c r="AM14" s="108"/>
      <c r="AN14" s="108"/>
      <c r="AO14" s="108"/>
      <c r="AX14" s="509"/>
      <c r="CB14" s="532"/>
      <c r="CC14" s="532"/>
      <c r="CD14" s="532"/>
      <c r="CE14" s="532"/>
      <c r="CF14" s="532"/>
      <c r="CG14" s="532"/>
      <c r="CH14" s="532"/>
      <c r="CI14" s="532"/>
      <c r="CJ14" s="532"/>
      <c r="CK14" s="532"/>
      <c r="CL14" s="532"/>
      <c r="CM14" s="532"/>
      <c r="CN14" s="532"/>
      <c r="CO14" s="532"/>
      <c r="CP14" s="532"/>
      <c r="CQ14" s="532"/>
      <c r="CR14" s="532"/>
      <c r="CS14" s="532"/>
      <c r="CT14" s="532"/>
      <c r="CU14" s="532"/>
      <c r="CV14" s="532"/>
      <c r="CW14" s="532"/>
      <c r="CX14" s="532"/>
      <c r="CY14" s="532"/>
      <c r="CZ14" s="532"/>
      <c r="DA14" s="532"/>
      <c r="DB14" s="532"/>
      <c r="DC14" s="532"/>
      <c r="DD14" s="532"/>
      <c r="DE14" s="532"/>
      <c r="DF14" s="532"/>
      <c r="DG14" s="532"/>
      <c r="DH14" s="532"/>
      <c r="DI14" s="532"/>
      <c r="DJ14" s="532"/>
      <c r="DK14" s="532"/>
      <c r="DL14" s="532"/>
      <c r="DM14" s="532"/>
      <c r="DN14" s="532"/>
      <c r="DO14" s="532"/>
      <c r="DP14" s="532"/>
      <c r="DQ14" s="532"/>
      <c r="DR14" s="532"/>
      <c r="DS14" s="532"/>
      <c r="DT14" s="532"/>
      <c r="DU14" s="532"/>
      <c r="DV14" s="532"/>
      <c r="DW14" s="532"/>
      <c r="DX14" s="532"/>
      <c r="DY14" s="532"/>
      <c r="DZ14" s="532"/>
      <c r="EA14" s="532"/>
      <c r="EB14" s="532"/>
      <c r="EC14" s="532"/>
      <c r="ED14" s="532"/>
      <c r="EE14" s="532"/>
      <c r="EF14" s="532"/>
      <c r="EG14" s="532"/>
      <c r="EH14" s="532"/>
      <c r="EI14" s="532"/>
      <c r="EJ14" s="532"/>
      <c r="EK14" s="532"/>
      <c r="EL14" s="532"/>
      <c r="EM14" s="532"/>
      <c r="EN14" s="532"/>
      <c r="EO14" s="532"/>
      <c r="EP14" s="532"/>
      <c r="EQ14" s="532"/>
      <c r="ER14" s="532"/>
      <c r="ES14" s="532"/>
      <c r="ET14" s="532"/>
      <c r="EU14" s="532"/>
      <c r="EV14" s="532"/>
      <c r="EW14" s="532"/>
      <c r="EX14" s="532"/>
      <c r="EY14" s="532"/>
      <c r="EZ14" s="532"/>
      <c r="FA14" s="532"/>
      <c r="FB14" s="532"/>
      <c r="FC14" s="532"/>
      <c r="FD14" s="532"/>
      <c r="FE14" s="532"/>
      <c r="FF14" s="532"/>
      <c r="FG14" s="532"/>
      <c r="FH14" s="532"/>
      <c r="FI14" s="532"/>
      <c r="FJ14" s="532"/>
      <c r="FK14" s="532"/>
      <c r="FL14" s="532"/>
      <c r="FM14" s="532"/>
      <c r="FN14" s="532"/>
      <c r="FO14" s="532"/>
      <c r="FP14" s="532"/>
      <c r="FQ14" s="532"/>
      <c r="FR14" s="532"/>
      <c r="FS14" s="532"/>
      <c r="FT14" s="532"/>
      <c r="FU14" s="532"/>
      <c r="FV14" s="532"/>
      <c r="FW14" s="532"/>
      <c r="FX14" s="532"/>
      <c r="FY14" s="532"/>
      <c r="FZ14" s="532"/>
      <c r="GA14" s="532"/>
      <c r="GB14" s="532"/>
      <c r="GC14" s="532"/>
      <c r="GD14" s="532"/>
      <c r="GE14" s="532"/>
      <c r="GF14" s="532"/>
      <c r="GG14" s="532"/>
      <c r="GH14" s="532"/>
      <c r="GI14" s="532"/>
      <c r="GJ14" s="532"/>
      <c r="GK14" s="532"/>
      <c r="GL14" s="532"/>
      <c r="GM14" s="532"/>
      <c r="GN14" s="532"/>
      <c r="GO14" s="532"/>
      <c r="GP14" s="532"/>
      <c r="GQ14" s="532"/>
      <c r="GR14" s="532"/>
      <c r="GS14" s="532"/>
      <c r="GT14" s="532"/>
      <c r="GU14" s="532"/>
      <c r="GV14" s="532"/>
      <c r="GW14" s="532"/>
      <c r="GX14" s="532"/>
      <c r="GY14" s="532"/>
      <c r="GZ14" s="532"/>
      <c r="HA14" s="532"/>
      <c r="HB14" s="532"/>
      <c r="HC14" s="532"/>
      <c r="HD14" s="532"/>
      <c r="HE14" s="532"/>
      <c r="HF14" s="532"/>
      <c r="HG14" s="532"/>
      <c r="HH14" s="532"/>
      <c r="HI14" s="532"/>
      <c r="HJ14" s="532"/>
      <c r="HK14" s="532"/>
      <c r="HL14" s="532"/>
      <c r="HM14" s="532"/>
      <c r="HN14" s="532"/>
      <c r="HO14" s="532"/>
      <c r="HP14" s="532"/>
      <c r="HQ14" s="532"/>
      <c r="HR14" s="532"/>
      <c r="HS14" s="532"/>
      <c r="HT14" s="532"/>
      <c r="HU14" s="532"/>
      <c r="HV14" s="532"/>
      <c r="HW14" s="532"/>
      <c r="HX14" s="532"/>
      <c r="HY14" s="532"/>
      <c r="HZ14" s="532"/>
      <c r="IA14" s="532"/>
      <c r="IB14" s="532"/>
      <c r="IC14" s="532"/>
      <c r="ID14" s="532"/>
      <c r="IE14" s="532"/>
      <c r="IF14" s="532"/>
      <c r="IG14" s="532"/>
      <c r="IH14" s="532"/>
      <c r="II14" s="532"/>
      <c r="IJ14" s="532"/>
      <c r="IK14" s="532"/>
      <c r="IL14" s="532"/>
      <c r="IM14" s="532"/>
      <c r="IN14" s="532"/>
      <c r="IO14" s="532"/>
      <c r="IP14" s="532"/>
      <c r="IQ14" s="532"/>
      <c r="IR14" s="532"/>
      <c r="IS14" s="532"/>
      <c r="IT14" s="532"/>
      <c r="IU14" s="532"/>
      <c r="IV14" s="532"/>
      <c r="IW14" s="532"/>
      <c r="IX14" s="532"/>
      <c r="IY14" s="532"/>
      <c r="IZ14" s="532"/>
      <c r="JA14" s="532"/>
      <c r="JB14" s="532"/>
      <c r="JC14" s="532"/>
      <c r="JD14" s="532"/>
      <c r="JE14" s="532"/>
      <c r="JF14" s="532"/>
      <c r="JG14" s="532"/>
      <c r="JH14" s="532"/>
      <c r="JI14" s="532"/>
      <c r="JJ14" s="532"/>
      <c r="JK14" s="532"/>
      <c r="JL14" s="532"/>
      <c r="JM14" s="532"/>
      <c r="JN14" s="532"/>
      <c r="JO14" s="532"/>
      <c r="JP14" s="532"/>
      <c r="JQ14" s="532"/>
      <c r="JR14" s="532"/>
      <c r="JS14" s="532"/>
      <c r="JT14" s="532"/>
      <c r="JU14" s="532"/>
      <c r="JV14" s="532"/>
      <c r="JW14" s="532"/>
      <c r="JX14" s="532"/>
      <c r="JY14" s="532"/>
      <c r="JZ14" s="532"/>
      <c r="KA14" s="532"/>
      <c r="KB14" s="532"/>
      <c r="KC14" s="532"/>
      <c r="KD14" s="532"/>
      <c r="KE14" s="532"/>
      <c r="KF14" s="532"/>
      <c r="KG14" s="532"/>
      <c r="KH14" s="532"/>
      <c r="KI14" s="532"/>
      <c r="KJ14" s="532"/>
      <c r="KK14" s="532"/>
      <c r="KL14" s="532"/>
      <c r="KM14" s="532"/>
      <c r="KN14" s="532"/>
      <c r="KO14" s="532"/>
      <c r="KP14" s="532"/>
      <c r="KQ14" s="532"/>
      <c r="KR14" s="532"/>
      <c r="KS14" s="532"/>
      <c r="KT14" s="532"/>
      <c r="KU14" s="532"/>
      <c r="KV14" s="532"/>
      <c r="KW14" s="532"/>
      <c r="KX14" s="532"/>
      <c r="KY14" s="532"/>
      <c r="KZ14" s="532"/>
      <c r="LA14" s="532"/>
      <c r="LB14" s="532"/>
      <c r="LC14" s="532"/>
      <c r="LD14" s="532"/>
      <c r="LE14" s="532"/>
      <c r="LF14" s="532"/>
      <c r="LG14" s="532"/>
      <c r="LH14" s="532"/>
      <c r="LI14" s="532"/>
      <c r="LJ14" s="532"/>
      <c r="LK14" s="532"/>
      <c r="LL14" s="532"/>
      <c r="LM14" s="532"/>
      <c r="LN14" s="532"/>
      <c r="LO14" s="532"/>
      <c r="LP14" s="532"/>
      <c r="LQ14" s="532"/>
      <c r="LR14" s="532"/>
      <c r="LS14" s="532"/>
      <c r="LT14" s="532"/>
      <c r="LU14" s="532"/>
      <c r="LV14" s="532"/>
      <c r="LW14" s="532"/>
      <c r="LX14" s="532"/>
      <c r="LY14" s="532"/>
      <c r="LZ14" s="532"/>
      <c r="MA14" s="532"/>
      <c r="MB14" s="532"/>
      <c r="MC14" s="532"/>
      <c r="MD14" s="532"/>
      <c r="ME14" s="532"/>
      <c r="MF14" s="532"/>
      <c r="MG14" s="532"/>
      <c r="MH14" s="532"/>
      <c r="MI14" s="532"/>
      <c r="MJ14" s="532"/>
      <c r="MK14" s="532"/>
      <c r="ML14" s="532"/>
      <c r="MM14" s="532"/>
      <c r="MN14" s="532"/>
      <c r="MO14" s="532"/>
      <c r="MP14" s="532"/>
      <c r="MQ14" s="532"/>
      <c r="MR14" s="532"/>
      <c r="MS14" s="532"/>
      <c r="MT14" s="532"/>
      <c r="MU14" s="532"/>
    </row>
    <row r="15" spans="2:359" s="348" customFormat="1" ht="23" customHeight="1" thickBot="1">
      <c r="B15" s="347"/>
      <c r="C15" s="721"/>
      <c r="D15" s="722"/>
      <c r="E15" s="722"/>
      <c r="F15" s="722"/>
      <c r="G15" s="722"/>
      <c r="H15" s="722"/>
      <c r="I15" s="722"/>
      <c r="J15" s="722"/>
      <c r="K15" s="722"/>
      <c r="L15" s="722"/>
      <c r="M15" s="723"/>
      <c r="N15" s="352"/>
      <c r="O15" s="352"/>
      <c r="P15" s="352"/>
      <c r="Q15" s="352"/>
      <c r="R15" s="352"/>
      <c r="S15" s="352"/>
      <c r="T15" s="352"/>
      <c r="U15" s="352"/>
      <c r="V15" s="347"/>
      <c r="AK15" s="108"/>
      <c r="AL15" s="108"/>
      <c r="AM15" s="108"/>
      <c r="AN15" s="108"/>
      <c r="AO15" s="108"/>
      <c r="AX15" s="509"/>
      <c r="CB15" s="532"/>
      <c r="CC15" s="532"/>
      <c r="CD15" s="532"/>
      <c r="CE15" s="532"/>
      <c r="CF15" s="532"/>
      <c r="CG15" s="532"/>
      <c r="CH15" s="532"/>
      <c r="CI15" s="532"/>
      <c r="CJ15" s="532"/>
      <c r="CK15" s="532"/>
      <c r="CL15" s="532"/>
      <c r="CM15" s="532"/>
      <c r="CN15" s="532"/>
      <c r="CO15" s="532"/>
      <c r="CP15" s="532"/>
      <c r="CQ15" s="532"/>
      <c r="CR15" s="532"/>
      <c r="CS15" s="532"/>
      <c r="CT15" s="532"/>
      <c r="CU15" s="532"/>
      <c r="CV15" s="532"/>
      <c r="CW15" s="532"/>
      <c r="CX15" s="532"/>
      <c r="CY15" s="532"/>
      <c r="CZ15" s="532"/>
      <c r="DA15" s="532"/>
      <c r="DB15" s="532"/>
      <c r="DC15" s="532"/>
      <c r="DD15" s="532"/>
      <c r="DE15" s="532"/>
      <c r="DF15" s="532"/>
      <c r="DG15" s="532"/>
      <c r="DH15" s="532"/>
      <c r="DI15" s="532"/>
      <c r="DJ15" s="532"/>
      <c r="DK15" s="532"/>
      <c r="DL15" s="532"/>
      <c r="DM15" s="532"/>
      <c r="DN15" s="532"/>
      <c r="DO15" s="532"/>
      <c r="DP15" s="532"/>
      <c r="DQ15" s="532"/>
      <c r="DR15" s="532"/>
      <c r="DS15" s="532"/>
      <c r="DT15" s="532"/>
      <c r="DU15" s="532"/>
      <c r="DV15" s="532"/>
      <c r="DW15" s="532"/>
      <c r="DX15" s="532"/>
      <c r="DY15" s="532"/>
      <c r="DZ15" s="532"/>
      <c r="EA15" s="532"/>
      <c r="EB15" s="532"/>
      <c r="EC15" s="532"/>
      <c r="ED15" s="532"/>
      <c r="EE15" s="532"/>
      <c r="EF15" s="532"/>
      <c r="EG15" s="532"/>
      <c r="EH15" s="532"/>
      <c r="EI15" s="532"/>
      <c r="EJ15" s="532"/>
      <c r="EK15" s="532"/>
      <c r="EL15" s="532"/>
      <c r="EM15" s="532"/>
      <c r="EN15" s="532"/>
      <c r="EO15" s="532"/>
      <c r="EP15" s="532"/>
      <c r="EQ15" s="532"/>
      <c r="ER15" s="532"/>
      <c r="ES15" s="532"/>
      <c r="ET15" s="532"/>
      <c r="EU15" s="532"/>
      <c r="EV15" s="532"/>
      <c r="EW15" s="532"/>
      <c r="EX15" s="532"/>
      <c r="EY15" s="532"/>
      <c r="EZ15" s="532"/>
      <c r="FA15" s="532"/>
      <c r="FB15" s="532"/>
      <c r="FC15" s="532"/>
      <c r="FD15" s="532"/>
      <c r="FE15" s="532"/>
      <c r="FF15" s="532"/>
      <c r="FG15" s="532"/>
      <c r="FH15" s="532"/>
      <c r="FI15" s="532"/>
      <c r="FJ15" s="532"/>
      <c r="FK15" s="532"/>
      <c r="FL15" s="532"/>
      <c r="FM15" s="532"/>
      <c r="FN15" s="532"/>
      <c r="FO15" s="532"/>
      <c r="FP15" s="532"/>
      <c r="FQ15" s="532"/>
      <c r="FR15" s="532"/>
      <c r="FS15" s="532"/>
      <c r="FT15" s="532"/>
      <c r="FU15" s="532"/>
      <c r="FV15" s="532"/>
      <c r="FW15" s="532"/>
      <c r="FX15" s="532"/>
      <c r="FY15" s="532"/>
      <c r="FZ15" s="532"/>
      <c r="GA15" s="532"/>
      <c r="GB15" s="532"/>
      <c r="GC15" s="532"/>
      <c r="GD15" s="532"/>
      <c r="GE15" s="532"/>
      <c r="GF15" s="532"/>
      <c r="GG15" s="532"/>
      <c r="GH15" s="532"/>
      <c r="GI15" s="532"/>
      <c r="GJ15" s="532"/>
      <c r="GK15" s="532"/>
      <c r="GL15" s="532"/>
      <c r="GM15" s="532"/>
      <c r="GN15" s="532"/>
      <c r="GO15" s="532"/>
      <c r="GP15" s="532"/>
      <c r="GQ15" s="532"/>
      <c r="GR15" s="532"/>
      <c r="GS15" s="532"/>
      <c r="GT15" s="532"/>
      <c r="GU15" s="532"/>
      <c r="GV15" s="532"/>
      <c r="GW15" s="532"/>
      <c r="GX15" s="532"/>
      <c r="GY15" s="532"/>
      <c r="GZ15" s="532"/>
      <c r="HA15" s="532"/>
      <c r="HB15" s="532"/>
      <c r="HC15" s="532"/>
      <c r="HD15" s="532"/>
      <c r="HE15" s="532"/>
      <c r="HF15" s="532"/>
      <c r="HG15" s="532"/>
      <c r="HH15" s="532"/>
      <c r="HI15" s="532"/>
      <c r="HJ15" s="532"/>
      <c r="HK15" s="532"/>
      <c r="HL15" s="532"/>
      <c r="HM15" s="532"/>
      <c r="HN15" s="532"/>
      <c r="HO15" s="532"/>
      <c r="HP15" s="532"/>
      <c r="HQ15" s="532"/>
      <c r="HR15" s="532"/>
      <c r="HS15" s="532"/>
      <c r="HT15" s="532"/>
      <c r="HU15" s="532"/>
      <c r="HV15" s="532"/>
      <c r="HW15" s="532"/>
      <c r="HX15" s="532"/>
      <c r="HY15" s="532"/>
      <c r="HZ15" s="532"/>
      <c r="IA15" s="532"/>
      <c r="IB15" s="532"/>
      <c r="IC15" s="532"/>
      <c r="ID15" s="532"/>
      <c r="IE15" s="532"/>
      <c r="IF15" s="532"/>
      <c r="IG15" s="532"/>
      <c r="IH15" s="532"/>
      <c r="II15" s="532"/>
      <c r="IJ15" s="532"/>
      <c r="IK15" s="532"/>
      <c r="IL15" s="532"/>
      <c r="IM15" s="532"/>
      <c r="IN15" s="532"/>
      <c r="IO15" s="532"/>
      <c r="IP15" s="532"/>
      <c r="IQ15" s="532"/>
      <c r="IR15" s="532"/>
      <c r="IS15" s="532"/>
      <c r="IT15" s="532"/>
      <c r="IU15" s="532"/>
      <c r="IV15" s="532"/>
      <c r="IW15" s="532"/>
      <c r="IX15" s="532"/>
      <c r="IY15" s="532"/>
      <c r="IZ15" s="532"/>
      <c r="JA15" s="532"/>
      <c r="JB15" s="532"/>
      <c r="JC15" s="532"/>
      <c r="JD15" s="532"/>
      <c r="JE15" s="532"/>
      <c r="JF15" s="532"/>
      <c r="JG15" s="532"/>
      <c r="JH15" s="532"/>
      <c r="JI15" s="532"/>
      <c r="JJ15" s="532"/>
      <c r="JK15" s="532"/>
      <c r="JL15" s="532"/>
      <c r="JM15" s="532"/>
      <c r="JN15" s="532"/>
      <c r="JO15" s="532"/>
      <c r="JP15" s="532"/>
      <c r="JQ15" s="532"/>
      <c r="JR15" s="532"/>
      <c r="JS15" s="532"/>
      <c r="JT15" s="532"/>
      <c r="JU15" s="532"/>
      <c r="JV15" s="532"/>
      <c r="JW15" s="532"/>
      <c r="JX15" s="532"/>
      <c r="JY15" s="532"/>
      <c r="JZ15" s="532"/>
      <c r="KA15" s="532"/>
      <c r="KB15" s="532"/>
      <c r="KC15" s="532"/>
      <c r="KD15" s="532"/>
      <c r="KE15" s="532"/>
      <c r="KF15" s="532"/>
      <c r="KG15" s="532"/>
      <c r="KH15" s="532"/>
      <c r="KI15" s="532"/>
      <c r="KJ15" s="532"/>
      <c r="KK15" s="532"/>
      <c r="KL15" s="532"/>
      <c r="KM15" s="532"/>
      <c r="KN15" s="532"/>
      <c r="KO15" s="532"/>
      <c r="KP15" s="532"/>
      <c r="KQ15" s="532"/>
      <c r="KR15" s="532"/>
      <c r="KS15" s="532"/>
      <c r="KT15" s="532"/>
      <c r="KU15" s="532"/>
      <c r="KV15" s="532"/>
      <c r="KW15" s="532"/>
      <c r="KX15" s="532"/>
      <c r="KY15" s="532"/>
      <c r="KZ15" s="532"/>
      <c r="LA15" s="532"/>
      <c r="LB15" s="532"/>
      <c r="LC15" s="532"/>
      <c r="LD15" s="532"/>
      <c r="LE15" s="532"/>
      <c r="LF15" s="532"/>
      <c r="LG15" s="532"/>
      <c r="LH15" s="532"/>
      <c r="LI15" s="532"/>
      <c r="LJ15" s="532"/>
      <c r="LK15" s="532"/>
      <c r="LL15" s="532"/>
      <c r="LM15" s="532"/>
      <c r="LN15" s="532"/>
      <c r="LO15" s="532"/>
      <c r="LP15" s="532"/>
      <c r="LQ15" s="532"/>
      <c r="LR15" s="532"/>
      <c r="LS15" s="532"/>
      <c r="LT15" s="532"/>
      <c r="LU15" s="532"/>
      <c r="LV15" s="532"/>
      <c r="LW15" s="532"/>
      <c r="LX15" s="532"/>
      <c r="LY15" s="532"/>
      <c r="LZ15" s="532"/>
      <c r="MA15" s="532"/>
      <c r="MB15" s="532"/>
      <c r="MC15" s="532"/>
      <c r="MD15" s="532"/>
      <c r="ME15" s="532"/>
      <c r="MF15" s="532"/>
      <c r="MG15" s="532"/>
      <c r="MH15" s="532"/>
      <c r="MI15" s="532"/>
      <c r="MJ15" s="532"/>
      <c r="MK15" s="532"/>
      <c r="ML15" s="532"/>
      <c r="MM15" s="532"/>
      <c r="MN15" s="532"/>
      <c r="MO15" s="532"/>
      <c r="MP15" s="532"/>
      <c r="MQ15" s="532"/>
      <c r="MR15" s="532"/>
      <c r="MS15" s="532"/>
      <c r="MT15" s="532"/>
      <c r="MU15" s="532"/>
    </row>
    <row r="16" spans="2:359" ht="14" customHeight="1"/>
    <row r="17" spans="2:359" ht="23" customHeight="1" thickBot="1">
      <c r="C17" s="29" t="s">
        <v>586</v>
      </c>
      <c r="S17" s="161"/>
    </row>
    <row r="18" spans="2:359" ht="4" customHeight="1">
      <c r="B18" s="30"/>
      <c r="C18" s="33"/>
      <c r="D18" s="33"/>
      <c r="E18" s="33"/>
      <c r="F18" s="33"/>
      <c r="G18" s="33"/>
      <c r="H18" s="33"/>
      <c r="I18" s="33"/>
      <c r="J18" s="33"/>
      <c r="K18" s="55"/>
      <c r="L18" s="33"/>
      <c r="M18" s="475"/>
      <c r="N18" s="33"/>
      <c r="O18" s="33"/>
      <c r="P18" s="33"/>
      <c r="Q18" s="33"/>
      <c r="R18" s="33"/>
      <c r="S18" s="33"/>
      <c r="T18" s="33"/>
      <c r="U18" s="34"/>
    </row>
    <row r="19" spans="2:359" ht="17" customHeight="1">
      <c r="B19" s="35"/>
      <c r="J19" s="50"/>
      <c r="K19" s="57"/>
      <c r="L19" s="50"/>
      <c r="M19" s="440"/>
      <c r="N19" s="50"/>
      <c r="O19" s="50"/>
      <c r="P19" s="50"/>
      <c r="Q19" s="50"/>
      <c r="R19" s="50"/>
      <c r="S19" s="50"/>
      <c r="T19" s="50"/>
      <c r="U19" s="38"/>
    </row>
    <row r="20" spans="2:359" s="29" customFormat="1" ht="17" customHeight="1">
      <c r="B20" s="162"/>
      <c r="C20" s="28"/>
      <c r="D20" s="100" t="s">
        <v>587</v>
      </c>
      <c r="E20" s="50"/>
      <c r="F20" s="50"/>
      <c r="G20" s="50"/>
      <c r="H20" s="100" t="s">
        <v>590</v>
      </c>
      <c r="I20" s="50"/>
      <c r="J20" s="100"/>
      <c r="K20" s="163"/>
      <c r="L20" s="100"/>
      <c r="M20" s="438"/>
      <c r="N20" s="100"/>
      <c r="O20" s="100"/>
      <c r="P20" s="100"/>
      <c r="Q20" s="100"/>
      <c r="R20" s="100"/>
      <c r="S20" s="100"/>
      <c r="T20" s="100"/>
      <c r="U20" s="164"/>
      <c r="W20" s="183" t="s">
        <v>1</v>
      </c>
      <c r="Z20" s="183" t="s">
        <v>227</v>
      </c>
      <c r="AA20" s="183" t="s">
        <v>228</v>
      </c>
      <c r="AB20" s="183" t="s">
        <v>661</v>
      </c>
      <c r="AE20" s="29" t="s">
        <v>660</v>
      </c>
      <c r="AK20" s="165"/>
      <c r="AL20" s="165"/>
      <c r="AM20" s="165"/>
      <c r="AN20" s="165"/>
      <c r="AO20" s="165"/>
      <c r="CB20" s="616"/>
      <c r="CC20" s="616"/>
      <c r="CD20" s="616"/>
      <c r="CE20" s="616"/>
      <c r="CF20" s="616"/>
      <c r="CG20" s="616"/>
      <c r="CH20" s="616"/>
      <c r="CI20" s="616"/>
      <c r="CJ20" s="616"/>
      <c r="CK20" s="616"/>
      <c r="CL20" s="616"/>
      <c r="CM20" s="616"/>
      <c r="CN20" s="616"/>
      <c r="CO20" s="616"/>
      <c r="CP20" s="616"/>
      <c r="CQ20" s="616"/>
      <c r="CR20" s="616"/>
      <c r="CS20" s="616"/>
      <c r="CT20" s="616"/>
      <c r="CU20" s="616"/>
      <c r="CV20" s="616"/>
      <c r="CW20" s="616"/>
      <c r="CX20" s="616"/>
      <c r="CY20" s="616"/>
      <c r="CZ20" s="616"/>
      <c r="DA20" s="616"/>
      <c r="DB20" s="616"/>
      <c r="DC20" s="616"/>
      <c r="DD20" s="616"/>
      <c r="DE20" s="616"/>
      <c r="DF20" s="616"/>
      <c r="DG20" s="616"/>
      <c r="DH20" s="616"/>
      <c r="DI20" s="616"/>
      <c r="DJ20" s="616"/>
      <c r="DK20" s="616"/>
      <c r="DL20" s="616"/>
      <c r="DM20" s="616"/>
      <c r="DN20" s="616"/>
      <c r="DO20" s="616"/>
      <c r="DP20" s="616"/>
      <c r="DQ20" s="616"/>
      <c r="DR20" s="616"/>
      <c r="DS20" s="616"/>
      <c r="DT20" s="616"/>
      <c r="DU20" s="616"/>
      <c r="DV20" s="616"/>
      <c r="DW20" s="616"/>
      <c r="DX20" s="616"/>
      <c r="DY20" s="616"/>
      <c r="DZ20" s="616"/>
      <c r="EA20" s="616"/>
      <c r="EB20" s="616"/>
      <c r="EC20" s="616"/>
      <c r="ED20" s="616"/>
      <c r="EE20" s="616"/>
      <c r="EF20" s="616"/>
      <c r="EG20" s="616"/>
      <c r="EH20" s="616"/>
      <c r="EI20" s="616"/>
      <c r="EJ20" s="616"/>
      <c r="EK20" s="616"/>
      <c r="EL20" s="616"/>
      <c r="EM20" s="616"/>
      <c r="EN20" s="616"/>
      <c r="EO20" s="616"/>
      <c r="EP20" s="616"/>
      <c r="EQ20" s="616"/>
      <c r="ER20" s="616"/>
      <c r="ES20" s="616"/>
      <c r="ET20" s="616"/>
      <c r="EU20" s="616"/>
      <c r="EV20" s="616"/>
      <c r="EW20" s="616"/>
      <c r="EX20" s="616"/>
      <c r="EY20" s="616"/>
      <c r="EZ20" s="616"/>
      <c r="FA20" s="616"/>
      <c r="FB20" s="616"/>
      <c r="FC20" s="616"/>
      <c r="FD20" s="616"/>
      <c r="FE20" s="616"/>
      <c r="FF20" s="616"/>
      <c r="FG20" s="616"/>
      <c r="FH20" s="616"/>
      <c r="FI20" s="616"/>
      <c r="FJ20" s="616"/>
      <c r="FK20" s="616"/>
      <c r="FL20" s="616"/>
      <c r="FM20" s="616"/>
      <c r="FN20" s="616"/>
      <c r="FO20" s="616"/>
      <c r="FP20" s="616"/>
      <c r="FQ20" s="616"/>
      <c r="FR20" s="616"/>
      <c r="FS20" s="616"/>
      <c r="FT20" s="616"/>
      <c r="FU20" s="616"/>
      <c r="FV20" s="616"/>
      <c r="FW20" s="616"/>
      <c r="FX20" s="616"/>
      <c r="FY20" s="616"/>
      <c r="FZ20" s="616"/>
      <c r="GA20" s="616"/>
      <c r="GB20" s="616"/>
      <c r="GC20" s="616"/>
      <c r="GD20" s="616"/>
      <c r="GE20" s="616"/>
      <c r="GF20" s="616"/>
      <c r="GG20" s="616"/>
      <c r="GH20" s="616"/>
      <c r="GI20" s="616"/>
      <c r="GJ20" s="616"/>
      <c r="GK20" s="616"/>
      <c r="GL20" s="616"/>
      <c r="GM20" s="616"/>
      <c r="GN20" s="616"/>
      <c r="GO20" s="616"/>
      <c r="GP20" s="616"/>
      <c r="GQ20" s="616"/>
      <c r="GR20" s="616"/>
      <c r="GS20" s="616"/>
      <c r="GT20" s="616"/>
      <c r="GU20" s="616"/>
      <c r="GV20" s="616"/>
      <c r="GW20" s="616"/>
      <c r="GX20" s="616"/>
      <c r="GY20" s="616"/>
      <c r="GZ20" s="616"/>
      <c r="HA20" s="616"/>
      <c r="HB20" s="616"/>
      <c r="HC20" s="616"/>
      <c r="HD20" s="616"/>
      <c r="HE20" s="616"/>
      <c r="HF20" s="616"/>
      <c r="HG20" s="616"/>
      <c r="HH20" s="616"/>
      <c r="HI20" s="616"/>
      <c r="HJ20" s="616"/>
      <c r="HK20" s="616"/>
      <c r="HL20" s="616"/>
      <c r="HM20" s="616"/>
      <c r="HN20" s="616"/>
      <c r="HO20" s="616"/>
      <c r="HP20" s="616"/>
      <c r="HQ20" s="616"/>
      <c r="HR20" s="616"/>
      <c r="HS20" s="616"/>
      <c r="HT20" s="616"/>
      <c r="HU20" s="616"/>
      <c r="HV20" s="616"/>
      <c r="HW20" s="616"/>
      <c r="HX20" s="616"/>
      <c r="HY20" s="616"/>
      <c r="HZ20" s="616"/>
      <c r="IA20" s="616"/>
      <c r="IB20" s="616"/>
      <c r="IC20" s="616"/>
      <c r="ID20" s="616"/>
      <c r="IE20" s="616"/>
      <c r="IF20" s="616"/>
      <c r="IG20" s="616"/>
      <c r="IH20" s="616"/>
      <c r="II20" s="616"/>
      <c r="IJ20" s="616"/>
      <c r="IK20" s="616"/>
      <c r="IL20" s="616"/>
      <c r="IM20" s="616"/>
      <c r="IN20" s="616"/>
      <c r="IO20" s="616"/>
      <c r="IP20" s="616"/>
      <c r="IQ20" s="616"/>
      <c r="IR20" s="616"/>
      <c r="IS20" s="616"/>
      <c r="IT20" s="616"/>
      <c r="IU20" s="616"/>
      <c r="IV20" s="616"/>
      <c r="IW20" s="616"/>
      <c r="IX20" s="616"/>
      <c r="IY20" s="616"/>
      <c r="IZ20" s="616"/>
      <c r="JA20" s="616"/>
      <c r="JB20" s="616"/>
      <c r="JC20" s="616"/>
      <c r="JD20" s="616"/>
      <c r="JE20" s="616"/>
      <c r="JF20" s="616"/>
      <c r="JG20" s="616"/>
      <c r="JH20" s="616"/>
      <c r="JI20" s="616"/>
      <c r="JJ20" s="616"/>
      <c r="JK20" s="616"/>
      <c r="JL20" s="616"/>
      <c r="JM20" s="616"/>
      <c r="JN20" s="616"/>
      <c r="JO20" s="616"/>
      <c r="JP20" s="616"/>
      <c r="JQ20" s="616"/>
      <c r="JR20" s="616"/>
      <c r="JS20" s="616"/>
      <c r="JT20" s="616"/>
      <c r="JU20" s="616"/>
      <c r="JV20" s="616"/>
      <c r="JW20" s="616"/>
      <c r="JX20" s="616"/>
      <c r="JY20" s="616"/>
      <c r="JZ20" s="616"/>
      <c r="KA20" s="616"/>
      <c r="KB20" s="616"/>
      <c r="KC20" s="616"/>
      <c r="KD20" s="616"/>
      <c r="KE20" s="616"/>
      <c r="KF20" s="616"/>
      <c r="KG20" s="616"/>
      <c r="KH20" s="616"/>
      <c r="KI20" s="616"/>
      <c r="KJ20" s="616"/>
      <c r="KK20" s="616"/>
      <c r="KL20" s="616"/>
      <c r="KM20" s="616"/>
      <c r="KN20" s="616"/>
      <c r="KO20" s="616"/>
      <c r="KP20" s="616"/>
      <c r="KQ20" s="616"/>
      <c r="KR20" s="616"/>
      <c r="KS20" s="616"/>
      <c r="KT20" s="616"/>
      <c r="KU20" s="616"/>
      <c r="KV20" s="616"/>
      <c r="KW20" s="616"/>
      <c r="KX20" s="616"/>
      <c r="KY20" s="616"/>
      <c r="KZ20" s="616"/>
      <c r="LA20" s="616"/>
      <c r="LB20" s="616"/>
      <c r="LC20" s="616"/>
      <c r="LD20" s="616"/>
      <c r="LE20" s="616"/>
      <c r="LF20" s="616"/>
      <c r="LG20" s="616"/>
      <c r="LH20" s="616"/>
      <c r="LI20" s="616"/>
      <c r="LJ20" s="616"/>
      <c r="LK20" s="616"/>
      <c r="LL20" s="616"/>
      <c r="LM20" s="616"/>
      <c r="LN20" s="616"/>
      <c r="LO20" s="616"/>
      <c r="LP20" s="616"/>
      <c r="LQ20" s="616"/>
      <c r="LR20" s="616"/>
      <c r="LS20" s="616"/>
      <c r="LT20" s="616"/>
      <c r="LU20" s="616"/>
      <c r="LV20" s="616"/>
      <c r="LW20" s="616"/>
      <c r="LX20" s="616"/>
      <c r="LY20" s="616"/>
      <c r="LZ20" s="616"/>
      <c r="MA20" s="616"/>
      <c r="MB20" s="616"/>
      <c r="MC20" s="616"/>
      <c r="MD20" s="616"/>
      <c r="ME20" s="616"/>
      <c r="MF20" s="616"/>
      <c r="MG20" s="616"/>
      <c r="MH20" s="616"/>
      <c r="MI20" s="616"/>
      <c r="MJ20" s="616"/>
      <c r="MK20" s="616"/>
      <c r="ML20" s="616"/>
      <c r="MM20" s="616"/>
      <c r="MN20" s="616"/>
      <c r="MO20" s="616"/>
      <c r="MP20" s="616"/>
      <c r="MQ20" s="616"/>
      <c r="MR20" s="616"/>
      <c r="MS20" s="616"/>
      <c r="MT20" s="616"/>
      <c r="MU20" s="616"/>
    </row>
    <row r="21" spans="2:359" ht="17" customHeight="1" thickBot="1">
      <c r="B21" s="35"/>
      <c r="C21" s="166"/>
      <c r="D21" s="598" t="s">
        <v>588</v>
      </c>
      <c r="E21" s="598" t="s">
        <v>589</v>
      </c>
      <c r="F21" s="598" t="s">
        <v>468</v>
      </c>
      <c r="G21" s="168"/>
      <c r="H21" s="598" t="s">
        <v>588</v>
      </c>
      <c r="I21" s="598" t="s">
        <v>468</v>
      </c>
      <c r="J21" s="50"/>
      <c r="K21" s="57"/>
      <c r="L21" s="50"/>
      <c r="M21" s="440"/>
      <c r="N21" s="50"/>
      <c r="O21" s="50"/>
      <c r="P21" s="50"/>
      <c r="Q21" s="50"/>
      <c r="R21" s="50"/>
      <c r="S21" s="50"/>
      <c r="T21" s="50"/>
      <c r="U21" s="38"/>
      <c r="W21" s="390" t="s">
        <v>74</v>
      </c>
      <c r="X21" s="307" t="s">
        <v>152</v>
      </c>
      <c r="Y21" s="307" t="s">
        <v>0</v>
      </c>
      <c r="Z21" s="316"/>
      <c r="AA21" s="316"/>
      <c r="AB21" s="336" t="s">
        <v>75</v>
      </c>
      <c r="AC21" s="336" t="s">
        <v>28</v>
      </c>
      <c r="AE21" s="169" t="str">
        <f>IF(ISNA(VLOOKUP("Truite fario",'Etape 4 (Poissons niveau R)'!D22:D56,1,FALSE)="Truite fario"),"non","oui")</f>
        <v>non</v>
      </c>
    </row>
    <row r="22" spans="2:359" s="170" customFormat="1" ht="14" customHeight="1">
      <c r="B22" s="171"/>
      <c r="C22" s="172">
        <v>1</v>
      </c>
      <c r="D22" s="173" t="e">
        <f>VLOOKUP(C22,'Etape 2 (Biométrie)'!$V$14:$Y$76,2,FALSE)</f>
        <v>#N/A</v>
      </c>
      <c r="E22" s="174" t="e">
        <f>VLOOKUP(D22,'Etape 2 (Biométrie)'!W$14:AB$76,6,FALSE)</f>
        <v>#N/A</v>
      </c>
      <c r="F22" s="175" t="str">
        <f>IF(ISNA(VLOOKUP(D22,'Etape 2 (Biométrie)'!W$14:AA$75,5,FALSE)),"-",VLOOKUP(D22,'Etape 2 (Biométrie)'!W$14:AA$75,5,FALSE))</f>
        <v>-</v>
      </c>
      <c r="G22" s="176"/>
      <c r="H22" s="177" t="e">
        <f>VLOOKUP(C22,'Etape 3 (Faune potentielle)'!Q$23:R$61,2,FALSE)</f>
        <v>#N/A</v>
      </c>
      <c r="I22" s="178" t="e">
        <f>VLOOKUP(H22,'Etape 2 (Biométrie)'!W$14:AA$75,5,FALSE)</f>
        <v>#N/A</v>
      </c>
      <c r="J22" s="105"/>
      <c r="K22" s="179"/>
      <c r="L22" s="105"/>
      <c r="M22" s="478"/>
      <c r="N22" s="105"/>
      <c r="O22" s="105"/>
      <c r="P22" s="105"/>
      <c r="Q22" s="105"/>
      <c r="R22" s="105"/>
      <c r="S22" s="105"/>
      <c r="T22" s="105"/>
      <c r="U22" s="180"/>
      <c r="W22" s="170" t="s">
        <v>156</v>
      </c>
      <c r="X22" s="294">
        <v>0</v>
      </c>
      <c r="Y22" s="170">
        <v>0</v>
      </c>
      <c r="AA22" s="170">
        <f>COUNTIF(AB$22:AB22,"Indicatrice")</f>
        <v>0</v>
      </c>
      <c r="AB22" s="170" t="e">
        <f>VLOOKUP(AC22,'Etape 2 (Biométrie)'!W$14:AA$76,5,FALSE)</f>
        <v>#N/A</v>
      </c>
      <c r="AC22" s="335" t="e">
        <f>IF(D22="Truite fario","",D22)</f>
        <v>#N/A</v>
      </c>
      <c r="AK22" s="181"/>
      <c r="AL22" s="181"/>
      <c r="AM22" s="181"/>
      <c r="AN22" s="181"/>
      <c r="AO22" s="181"/>
      <c r="CB22" s="339"/>
      <c r="CC22" s="339"/>
      <c r="CD22" s="339"/>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39"/>
      <c r="ED22" s="339"/>
      <c r="EE22" s="339"/>
      <c r="EF22" s="339"/>
      <c r="EG22" s="339"/>
      <c r="EH22" s="339"/>
      <c r="EI22" s="339"/>
      <c r="EJ22" s="339"/>
      <c r="EK22" s="339"/>
      <c r="EL22" s="339"/>
      <c r="EM22" s="339"/>
      <c r="EN22" s="339"/>
      <c r="EO22" s="339"/>
      <c r="EP22" s="339"/>
      <c r="EQ22" s="339"/>
      <c r="ER22" s="339"/>
      <c r="ES22" s="339"/>
      <c r="ET22" s="339"/>
      <c r="EU22" s="339"/>
      <c r="EV22" s="339"/>
      <c r="EW22" s="339"/>
      <c r="EX22" s="339"/>
      <c r="EY22" s="339"/>
      <c r="EZ22" s="339"/>
      <c r="FA22" s="339"/>
      <c r="FB22" s="339"/>
      <c r="FC22" s="339"/>
      <c r="FD22" s="339"/>
      <c r="FE22" s="339"/>
      <c r="FF22" s="339"/>
      <c r="FG22" s="339"/>
      <c r="FH22" s="339"/>
      <c r="FI22" s="339"/>
      <c r="FJ22" s="339"/>
      <c r="FK22" s="339"/>
      <c r="FL22" s="339"/>
      <c r="FM22" s="339"/>
      <c r="FN22" s="339"/>
      <c r="FO22" s="339"/>
      <c r="FP22" s="339"/>
      <c r="FQ22" s="339"/>
      <c r="FR22" s="339"/>
      <c r="FS22" s="339"/>
      <c r="FT22" s="339"/>
      <c r="FU22" s="339"/>
      <c r="FV22" s="339"/>
      <c r="FW22" s="339"/>
      <c r="FX22" s="339"/>
      <c r="FY22" s="339"/>
      <c r="FZ22" s="339"/>
      <c r="GA22" s="339"/>
      <c r="GB22" s="339"/>
      <c r="GC22" s="339"/>
      <c r="GD22" s="339"/>
      <c r="GE22" s="339"/>
      <c r="GF22" s="339"/>
      <c r="GG22" s="339"/>
      <c r="GH22" s="339"/>
      <c r="GI22" s="339"/>
      <c r="GJ22" s="339"/>
      <c r="GK22" s="339"/>
      <c r="GL22" s="339"/>
      <c r="GM22" s="339"/>
      <c r="GN22" s="339"/>
      <c r="GO22" s="339"/>
      <c r="GP22" s="339"/>
      <c r="GQ22" s="339"/>
      <c r="GR22" s="339"/>
      <c r="GS22" s="339"/>
      <c r="GT22" s="339"/>
      <c r="GU22" s="339"/>
      <c r="GV22" s="339"/>
      <c r="GW22" s="339"/>
      <c r="GX22" s="339"/>
      <c r="GY22" s="339"/>
      <c r="GZ22" s="339"/>
      <c r="HA22" s="339"/>
      <c r="HB22" s="339"/>
      <c r="HC22" s="339"/>
      <c r="HD22" s="339"/>
      <c r="HE22" s="339"/>
      <c r="HF22" s="339"/>
      <c r="HG22" s="339"/>
      <c r="HH22" s="339"/>
      <c r="HI22" s="339"/>
      <c r="HJ22" s="339"/>
      <c r="HK22" s="339"/>
      <c r="HL22" s="339"/>
      <c r="HM22" s="339"/>
      <c r="HN22" s="339"/>
      <c r="HO22" s="339"/>
      <c r="HP22" s="339"/>
      <c r="HQ22" s="339"/>
      <c r="HR22" s="339"/>
      <c r="HS22" s="339"/>
      <c r="HT22" s="339"/>
      <c r="HU22" s="339"/>
      <c r="HV22" s="339"/>
      <c r="HW22" s="339"/>
      <c r="HX22" s="339"/>
      <c r="HY22" s="339"/>
      <c r="HZ22" s="339"/>
      <c r="IA22" s="339"/>
      <c r="IB22" s="339"/>
      <c r="IC22" s="339"/>
      <c r="ID22" s="339"/>
      <c r="IE22" s="339"/>
      <c r="IF22" s="339"/>
      <c r="IG22" s="339"/>
      <c r="IH22" s="339"/>
      <c r="II22" s="339"/>
      <c r="IJ22" s="339"/>
      <c r="IK22" s="339"/>
      <c r="IL22" s="339"/>
      <c r="IM22" s="339"/>
      <c r="IN22" s="339"/>
      <c r="IO22" s="339"/>
      <c r="IP22" s="339"/>
      <c r="IQ22" s="339"/>
      <c r="IR22" s="339"/>
      <c r="IS22" s="339"/>
      <c r="IT22" s="339"/>
      <c r="IU22" s="339"/>
      <c r="IV22" s="339"/>
      <c r="IW22" s="339"/>
      <c r="IX22" s="339"/>
      <c r="IY22" s="339"/>
      <c r="IZ22" s="339"/>
      <c r="JA22" s="339"/>
      <c r="JB22" s="339"/>
      <c r="JC22" s="339"/>
      <c r="JD22" s="339"/>
      <c r="JE22" s="339"/>
      <c r="JF22" s="339"/>
      <c r="JG22" s="339"/>
      <c r="JH22" s="339"/>
      <c r="JI22" s="339"/>
      <c r="JJ22" s="339"/>
      <c r="JK22" s="339"/>
      <c r="JL22" s="339"/>
      <c r="JM22" s="339"/>
      <c r="JN22" s="339"/>
      <c r="JO22" s="339"/>
      <c r="JP22" s="339"/>
      <c r="JQ22" s="339"/>
      <c r="JR22" s="339"/>
      <c r="JS22" s="339"/>
      <c r="JT22" s="339"/>
      <c r="JU22" s="339"/>
      <c r="JV22" s="339"/>
      <c r="JW22" s="339"/>
      <c r="JX22" s="339"/>
      <c r="JY22" s="339"/>
      <c r="JZ22" s="339"/>
      <c r="KA22" s="339"/>
      <c r="KB22" s="339"/>
      <c r="KC22" s="339"/>
      <c r="KD22" s="339"/>
      <c r="KE22" s="339"/>
      <c r="KF22" s="339"/>
      <c r="KG22" s="339"/>
      <c r="KH22" s="339"/>
      <c r="KI22" s="339"/>
      <c r="KJ22" s="339"/>
      <c r="KK22" s="339"/>
      <c r="KL22" s="339"/>
      <c r="KM22" s="339"/>
      <c r="KN22" s="339"/>
      <c r="KO22" s="339"/>
      <c r="KP22" s="339"/>
      <c r="KQ22" s="339"/>
      <c r="KR22" s="339"/>
      <c r="KS22" s="339"/>
      <c r="KT22" s="339"/>
      <c r="KU22" s="339"/>
      <c r="KV22" s="339"/>
      <c r="KW22" s="339"/>
      <c r="KX22" s="339"/>
      <c r="KY22" s="339"/>
      <c r="KZ22" s="339"/>
      <c r="LA22" s="339"/>
      <c r="LB22" s="339"/>
      <c r="LC22" s="339"/>
      <c r="LD22" s="339"/>
      <c r="LE22" s="339"/>
      <c r="LF22" s="339"/>
      <c r="LG22" s="339"/>
      <c r="LH22" s="339"/>
      <c r="LI22" s="339"/>
      <c r="LJ22" s="339"/>
      <c r="LK22" s="339"/>
      <c r="LL22" s="339"/>
      <c r="LM22" s="339"/>
      <c r="LN22" s="339"/>
      <c r="LO22" s="339"/>
      <c r="LP22" s="339"/>
      <c r="LQ22" s="339"/>
      <c r="LR22" s="339"/>
      <c r="LS22" s="339"/>
      <c r="LT22" s="339"/>
      <c r="LU22" s="339"/>
      <c r="LV22" s="339"/>
      <c r="LW22" s="339"/>
      <c r="LX22" s="339"/>
      <c r="LY22" s="339"/>
      <c r="LZ22" s="339"/>
      <c r="MA22" s="339"/>
      <c r="MB22" s="339"/>
      <c r="MC22" s="339"/>
      <c r="MD22" s="339"/>
      <c r="ME22" s="339"/>
      <c r="MF22" s="339"/>
      <c r="MG22" s="339"/>
      <c r="MH22" s="339"/>
      <c r="MI22" s="339"/>
      <c r="MJ22" s="339"/>
      <c r="MK22" s="339"/>
      <c r="ML22" s="339"/>
      <c r="MM22" s="339"/>
      <c r="MN22" s="339"/>
      <c r="MO22" s="339"/>
      <c r="MP22" s="339"/>
      <c r="MQ22" s="339"/>
      <c r="MR22" s="339"/>
      <c r="MS22" s="339"/>
      <c r="MT22" s="339"/>
      <c r="MU22" s="339"/>
    </row>
    <row r="23" spans="2:359" s="170" customFormat="1" ht="14" customHeight="1">
      <c r="B23" s="171"/>
      <c r="C23" s="172">
        <v>2</v>
      </c>
      <c r="D23" s="173" t="e">
        <f>VLOOKUP(C23,'Etape 2 (Biométrie)'!$V$14:$Y$76,2,FALSE)</f>
        <v>#N/A</v>
      </c>
      <c r="E23" s="174" t="e">
        <f>VLOOKUP(D23,'Etape 2 (Biométrie)'!W$14:AB$76,6,FALSE)</f>
        <v>#N/A</v>
      </c>
      <c r="F23" s="178" t="str">
        <f>IF(ISNA(VLOOKUP(D23,'Etape 2 (Biométrie)'!W$14:AA$75,5,FALSE)),"-",VLOOKUP(D23,'Etape 2 (Biométrie)'!W$14:AA$75,5,FALSE))</f>
        <v>-</v>
      </c>
      <c r="G23" s="176"/>
      <c r="H23" s="177" t="e">
        <f>VLOOKUP(C23,'Etape 3 (Faune potentielle)'!Q$23:R$61,2,FALSE)</f>
        <v>#N/A</v>
      </c>
      <c r="I23" s="178" t="e">
        <f>VLOOKUP(H23,'Etape 2 (Biométrie)'!W$14:AA$75,5,FALSE)</f>
        <v>#N/A</v>
      </c>
      <c r="J23" s="105"/>
      <c r="K23" s="179"/>
      <c r="L23" s="105"/>
      <c r="M23" s="478"/>
      <c r="N23" s="105"/>
      <c r="O23" s="105"/>
      <c r="P23" s="105"/>
      <c r="Q23" s="105"/>
      <c r="R23" s="105"/>
      <c r="S23" s="105"/>
      <c r="T23" s="105"/>
      <c r="U23" s="180"/>
      <c r="W23" s="170" t="s">
        <v>157</v>
      </c>
      <c r="Y23" s="170">
        <v>1</v>
      </c>
      <c r="AA23" s="170">
        <f>COUNTIF(AB$22:AB23,"Indicatrice")</f>
        <v>0</v>
      </c>
      <c r="AB23" s="170" t="e">
        <f>VLOOKUP(AC23,'Etape 2 (Biométrie)'!W$14:AA$76,5,FALSE)</f>
        <v>#N/A</v>
      </c>
      <c r="AC23" s="335" t="e">
        <f t="shared" ref="AC23:AC56" si="1">IF(D23="Truite fario","",D23)</f>
        <v>#N/A</v>
      </c>
      <c r="AE23" s="29"/>
      <c r="AK23" s="181"/>
      <c r="AL23" s="181"/>
      <c r="AM23" s="181"/>
      <c r="AN23" s="181"/>
      <c r="AO23" s="181"/>
      <c r="CB23" s="339"/>
      <c r="CC23" s="339"/>
      <c r="CD23" s="339"/>
      <c r="CE23" s="339"/>
      <c r="CF23" s="339"/>
      <c r="CG23" s="339"/>
      <c r="CH23" s="339"/>
      <c r="CI23" s="339"/>
      <c r="CJ23" s="339"/>
      <c r="CK23" s="339"/>
      <c r="CL23" s="339"/>
      <c r="CM23" s="339"/>
      <c r="CN23" s="339"/>
      <c r="CO23" s="339"/>
      <c r="CP23" s="339"/>
      <c r="CQ23" s="339"/>
      <c r="CR23" s="339"/>
      <c r="CS23" s="339"/>
      <c r="CT23" s="339"/>
      <c r="CU23" s="339"/>
      <c r="CV23" s="339"/>
      <c r="CW23" s="339"/>
      <c r="CX23" s="339"/>
      <c r="CY23" s="339"/>
      <c r="CZ23" s="339"/>
      <c r="DA23" s="339"/>
      <c r="DB23" s="339"/>
      <c r="DC23" s="339"/>
      <c r="DD23" s="339"/>
      <c r="DE23" s="339"/>
      <c r="DF23" s="339"/>
      <c r="DG23" s="339"/>
      <c r="DH23" s="339"/>
      <c r="DI23" s="339"/>
      <c r="DJ23" s="339"/>
      <c r="DK23" s="339"/>
      <c r="DL23" s="339"/>
      <c r="DM23" s="339"/>
      <c r="DN23" s="339"/>
      <c r="DO23" s="339"/>
      <c r="DP23" s="339"/>
      <c r="DQ23" s="339"/>
      <c r="DR23" s="339"/>
      <c r="DS23" s="339"/>
      <c r="DT23" s="339"/>
      <c r="DU23" s="339"/>
      <c r="DV23" s="339"/>
      <c r="DW23" s="339"/>
      <c r="DX23" s="339"/>
      <c r="DY23" s="339"/>
      <c r="DZ23" s="339"/>
      <c r="EA23" s="339"/>
      <c r="EB23" s="339"/>
      <c r="EC23" s="339"/>
      <c r="ED23" s="339"/>
      <c r="EE23" s="339"/>
      <c r="EF23" s="339"/>
      <c r="EG23" s="339"/>
      <c r="EH23" s="339"/>
      <c r="EI23" s="339"/>
      <c r="EJ23" s="339"/>
      <c r="EK23" s="339"/>
      <c r="EL23" s="339"/>
      <c r="EM23" s="339"/>
      <c r="EN23" s="339"/>
      <c r="EO23" s="339"/>
      <c r="EP23" s="339"/>
      <c r="EQ23" s="339"/>
      <c r="ER23" s="339"/>
      <c r="ES23" s="339"/>
      <c r="ET23" s="339"/>
      <c r="EU23" s="339"/>
      <c r="EV23" s="339"/>
      <c r="EW23" s="339"/>
      <c r="EX23" s="339"/>
      <c r="EY23" s="339"/>
      <c r="EZ23" s="339"/>
      <c r="FA23" s="339"/>
      <c r="FB23" s="339"/>
      <c r="FC23" s="339"/>
      <c r="FD23" s="339"/>
      <c r="FE23" s="339"/>
      <c r="FF23" s="339"/>
      <c r="FG23" s="339"/>
      <c r="FH23" s="339"/>
      <c r="FI23" s="339"/>
      <c r="FJ23" s="339"/>
      <c r="FK23" s="339"/>
      <c r="FL23" s="339"/>
      <c r="FM23" s="339"/>
      <c r="FN23" s="339"/>
      <c r="FO23" s="339"/>
      <c r="FP23" s="339"/>
      <c r="FQ23" s="339"/>
      <c r="FR23" s="339"/>
      <c r="FS23" s="339"/>
      <c r="FT23" s="339"/>
      <c r="FU23" s="339"/>
      <c r="FV23" s="339"/>
      <c r="FW23" s="339"/>
      <c r="FX23" s="339"/>
      <c r="FY23" s="339"/>
      <c r="FZ23" s="339"/>
      <c r="GA23" s="339"/>
      <c r="GB23" s="339"/>
      <c r="GC23" s="339"/>
      <c r="GD23" s="339"/>
      <c r="GE23" s="339"/>
      <c r="GF23" s="339"/>
      <c r="GG23" s="339"/>
      <c r="GH23" s="339"/>
      <c r="GI23" s="339"/>
      <c r="GJ23" s="339"/>
      <c r="GK23" s="339"/>
      <c r="GL23" s="339"/>
      <c r="GM23" s="339"/>
      <c r="GN23" s="339"/>
      <c r="GO23" s="339"/>
      <c r="GP23" s="339"/>
      <c r="GQ23" s="339"/>
      <c r="GR23" s="339"/>
      <c r="GS23" s="339"/>
      <c r="GT23" s="339"/>
      <c r="GU23" s="339"/>
      <c r="GV23" s="339"/>
      <c r="GW23" s="339"/>
      <c r="GX23" s="339"/>
      <c r="GY23" s="339"/>
      <c r="GZ23" s="339"/>
      <c r="HA23" s="339"/>
      <c r="HB23" s="339"/>
      <c r="HC23" s="339"/>
      <c r="HD23" s="339"/>
      <c r="HE23" s="339"/>
      <c r="HF23" s="339"/>
      <c r="HG23" s="339"/>
      <c r="HH23" s="339"/>
      <c r="HI23" s="339"/>
      <c r="HJ23" s="339"/>
      <c r="HK23" s="339"/>
      <c r="HL23" s="339"/>
      <c r="HM23" s="339"/>
      <c r="HN23" s="339"/>
      <c r="HO23" s="339"/>
      <c r="HP23" s="339"/>
      <c r="HQ23" s="339"/>
      <c r="HR23" s="339"/>
      <c r="HS23" s="339"/>
      <c r="HT23" s="339"/>
      <c r="HU23" s="339"/>
      <c r="HV23" s="339"/>
      <c r="HW23" s="339"/>
      <c r="HX23" s="339"/>
      <c r="HY23" s="339"/>
      <c r="HZ23" s="339"/>
      <c r="IA23" s="339"/>
      <c r="IB23" s="339"/>
      <c r="IC23" s="339"/>
      <c r="ID23" s="339"/>
      <c r="IE23" s="339"/>
      <c r="IF23" s="339"/>
      <c r="IG23" s="339"/>
      <c r="IH23" s="339"/>
      <c r="II23" s="339"/>
      <c r="IJ23" s="339"/>
      <c r="IK23" s="339"/>
      <c r="IL23" s="339"/>
      <c r="IM23" s="339"/>
      <c r="IN23" s="339"/>
      <c r="IO23" s="339"/>
      <c r="IP23" s="339"/>
      <c r="IQ23" s="339"/>
      <c r="IR23" s="339"/>
      <c r="IS23" s="339"/>
      <c r="IT23" s="339"/>
      <c r="IU23" s="339"/>
      <c r="IV23" s="339"/>
      <c r="IW23" s="339"/>
      <c r="IX23" s="339"/>
      <c r="IY23" s="339"/>
      <c r="IZ23" s="339"/>
      <c r="JA23" s="339"/>
      <c r="JB23" s="339"/>
      <c r="JC23" s="339"/>
      <c r="JD23" s="339"/>
      <c r="JE23" s="339"/>
      <c r="JF23" s="339"/>
      <c r="JG23" s="339"/>
      <c r="JH23" s="339"/>
      <c r="JI23" s="339"/>
      <c r="JJ23" s="339"/>
      <c r="JK23" s="339"/>
      <c r="JL23" s="339"/>
      <c r="JM23" s="339"/>
      <c r="JN23" s="339"/>
      <c r="JO23" s="339"/>
      <c r="JP23" s="339"/>
      <c r="JQ23" s="339"/>
      <c r="JR23" s="339"/>
      <c r="JS23" s="339"/>
      <c r="JT23" s="339"/>
      <c r="JU23" s="339"/>
      <c r="JV23" s="339"/>
      <c r="JW23" s="339"/>
      <c r="JX23" s="339"/>
      <c r="JY23" s="339"/>
      <c r="JZ23" s="339"/>
      <c r="KA23" s="339"/>
      <c r="KB23" s="339"/>
      <c r="KC23" s="339"/>
      <c r="KD23" s="339"/>
      <c r="KE23" s="339"/>
      <c r="KF23" s="339"/>
      <c r="KG23" s="339"/>
      <c r="KH23" s="339"/>
      <c r="KI23" s="339"/>
      <c r="KJ23" s="339"/>
      <c r="KK23" s="339"/>
      <c r="KL23" s="339"/>
      <c r="KM23" s="339"/>
      <c r="KN23" s="339"/>
      <c r="KO23" s="339"/>
      <c r="KP23" s="339"/>
      <c r="KQ23" s="339"/>
      <c r="KR23" s="339"/>
      <c r="KS23" s="339"/>
      <c r="KT23" s="339"/>
      <c r="KU23" s="339"/>
      <c r="KV23" s="339"/>
      <c r="KW23" s="339"/>
      <c r="KX23" s="339"/>
      <c r="KY23" s="339"/>
      <c r="KZ23" s="339"/>
      <c r="LA23" s="339"/>
      <c r="LB23" s="339"/>
      <c r="LC23" s="339"/>
      <c r="LD23" s="339"/>
      <c r="LE23" s="339"/>
      <c r="LF23" s="339"/>
      <c r="LG23" s="339"/>
      <c r="LH23" s="339"/>
      <c r="LI23" s="339"/>
      <c r="LJ23" s="339"/>
      <c r="LK23" s="339"/>
      <c r="LL23" s="339"/>
      <c r="LM23" s="339"/>
      <c r="LN23" s="339"/>
      <c r="LO23" s="339"/>
      <c r="LP23" s="339"/>
      <c r="LQ23" s="339"/>
      <c r="LR23" s="339"/>
      <c r="LS23" s="339"/>
      <c r="LT23" s="339"/>
      <c r="LU23" s="339"/>
      <c r="LV23" s="339"/>
      <c r="LW23" s="339"/>
      <c r="LX23" s="339"/>
      <c r="LY23" s="339"/>
      <c r="LZ23" s="339"/>
      <c r="MA23" s="339"/>
      <c r="MB23" s="339"/>
      <c r="MC23" s="339"/>
      <c r="MD23" s="339"/>
      <c r="ME23" s="339"/>
      <c r="MF23" s="339"/>
      <c r="MG23" s="339"/>
      <c r="MH23" s="339"/>
      <c r="MI23" s="339"/>
      <c r="MJ23" s="339"/>
      <c r="MK23" s="339"/>
      <c r="ML23" s="339"/>
      <c r="MM23" s="339"/>
      <c r="MN23" s="339"/>
      <c r="MO23" s="339"/>
      <c r="MP23" s="339"/>
      <c r="MQ23" s="339"/>
      <c r="MR23" s="339"/>
      <c r="MS23" s="339"/>
      <c r="MT23" s="339"/>
      <c r="MU23" s="339"/>
    </row>
    <row r="24" spans="2:359" s="170" customFormat="1" ht="14" customHeight="1">
      <c r="B24" s="171"/>
      <c r="C24" s="172">
        <v>3</v>
      </c>
      <c r="D24" s="173" t="e">
        <f>VLOOKUP(C24,'Etape 2 (Biométrie)'!$V$14:$Y$76,2,FALSE)</f>
        <v>#N/A</v>
      </c>
      <c r="E24" s="174" t="e">
        <f>VLOOKUP(D24,'Etape 2 (Biométrie)'!W$14:AB$76,6,FALSE)</f>
        <v>#N/A</v>
      </c>
      <c r="F24" s="178" t="str">
        <f>IF(ISNA(VLOOKUP(D24,'Etape 2 (Biométrie)'!W$14:AA$75,5,FALSE)),"-",VLOOKUP(D24,'Etape 2 (Biométrie)'!W$14:AA$75,5,FALSE))</f>
        <v>-</v>
      </c>
      <c r="G24" s="176"/>
      <c r="H24" s="177" t="e">
        <f>VLOOKUP(C24,'Etape 3 (Faune potentielle)'!Q$23:R$61,2,FALSE)</f>
        <v>#N/A</v>
      </c>
      <c r="I24" s="178" t="e">
        <f>VLOOKUP(H24,'Etape 2 (Biométrie)'!W$14:AA$75,5,FALSE)</f>
        <v>#N/A</v>
      </c>
      <c r="J24" s="105"/>
      <c r="K24" s="179"/>
      <c r="L24" s="105"/>
      <c r="M24" s="478"/>
      <c r="N24" s="105"/>
      <c r="O24" s="105"/>
      <c r="P24" s="105"/>
      <c r="Q24" s="105"/>
      <c r="R24" s="105"/>
      <c r="S24" s="105"/>
      <c r="T24" s="105"/>
      <c r="U24" s="180"/>
      <c r="W24" s="170" t="s">
        <v>158</v>
      </c>
      <c r="Y24" s="170">
        <v>2</v>
      </c>
      <c r="AA24" s="170">
        <f>COUNTIF(AB$22:AB24,"Indicatrice")</f>
        <v>0</v>
      </c>
      <c r="AB24" s="170" t="e">
        <f>VLOOKUP(AC24,'Etape 2 (Biométrie)'!W$14:AA$76,5,FALSE)</f>
        <v>#N/A</v>
      </c>
      <c r="AC24" s="335" t="e">
        <f t="shared" si="1"/>
        <v>#N/A</v>
      </c>
      <c r="AE24" s="508"/>
      <c r="AK24" s="181"/>
      <c r="AL24" s="181"/>
      <c r="AM24" s="181"/>
      <c r="AN24" s="181"/>
      <c r="AO24" s="181"/>
      <c r="CB24" s="339"/>
      <c r="CC24" s="339"/>
      <c r="CD24" s="339"/>
      <c r="CE24" s="339"/>
      <c r="CF24" s="339"/>
      <c r="CG24" s="339"/>
      <c r="CH24" s="339"/>
      <c r="CI24" s="339"/>
      <c r="CJ24" s="339"/>
      <c r="CK24" s="339"/>
      <c r="CL24" s="339"/>
      <c r="CM24" s="339"/>
      <c r="CN24" s="339"/>
      <c r="CO24" s="339"/>
      <c r="CP24" s="339"/>
      <c r="CQ24" s="339"/>
      <c r="CR24" s="339"/>
      <c r="CS24" s="339"/>
      <c r="CT24" s="339"/>
      <c r="CU24" s="339"/>
      <c r="CV24" s="339"/>
      <c r="CW24" s="339"/>
      <c r="CX24" s="339"/>
      <c r="CY24" s="339"/>
      <c r="CZ24" s="339"/>
      <c r="DA24" s="339"/>
      <c r="DB24" s="339"/>
      <c r="DC24" s="339"/>
      <c r="DD24" s="339"/>
      <c r="DE24" s="339"/>
      <c r="DF24" s="339"/>
      <c r="DG24" s="339"/>
      <c r="DH24" s="339"/>
      <c r="DI24" s="339"/>
      <c r="DJ24" s="339"/>
      <c r="DK24" s="339"/>
      <c r="DL24" s="339"/>
      <c r="DM24" s="339"/>
      <c r="DN24" s="339"/>
      <c r="DO24" s="339"/>
      <c r="DP24" s="339"/>
      <c r="DQ24" s="339"/>
      <c r="DR24" s="339"/>
      <c r="DS24" s="339"/>
      <c r="DT24" s="339"/>
      <c r="DU24" s="339"/>
      <c r="DV24" s="339"/>
      <c r="DW24" s="339"/>
      <c r="DX24" s="339"/>
      <c r="DY24" s="339"/>
      <c r="DZ24" s="339"/>
      <c r="EA24" s="339"/>
      <c r="EB24" s="339"/>
      <c r="EC24" s="339"/>
      <c r="ED24" s="339"/>
      <c r="EE24" s="339"/>
      <c r="EF24" s="339"/>
      <c r="EG24" s="339"/>
      <c r="EH24" s="339"/>
      <c r="EI24" s="339"/>
      <c r="EJ24" s="339"/>
      <c r="EK24" s="339"/>
      <c r="EL24" s="339"/>
      <c r="EM24" s="339"/>
      <c r="EN24" s="339"/>
      <c r="EO24" s="339"/>
      <c r="EP24" s="339"/>
      <c r="EQ24" s="339"/>
      <c r="ER24" s="339"/>
      <c r="ES24" s="339"/>
      <c r="ET24" s="339"/>
      <c r="EU24" s="339"/>
      <c r="EV24" s="339"/>
      <c r="EW24" s="339"/>
      <c r="EX24" s="339"/>
      <c r="EY24" s="339"/>
      <c r="EZ24" s="339"/>
      <c r="FA24" s="339"/>
      <c r="FB24" s="339"/>
      <c r="FC24" s="339"/>
      <c r="FD24" s="339"/>
      <c r="FE24" s="339"/>
      <c r="FF24" s="339"/>
      <c r="FG24" s="339"/>
      <c r="FH24" s="339"/>
      <c r="FI24" s="339"/>
      <c r="FJ24" s="339"/>
      <c r="FK24" s="339"/>
      <c r="FL24" s="339"/>
      <c r="FM24" s="339"/>
      <c r="FN24" s="339"/>
      <c r="FO24" s="339"/>
      <c r="FP24" s="339"/>
      <c r="FQ24" s="339"/>
      <c r="FR24" s="339"/>
      <c r="FS24" s="339"/>
      <c r="FT24" s="339"/>
      <c r="FU24" s="339"/>
      <c r="FV24" s="339"/>
      <c r="FW24" s="339"/>
      <c r="FX24" s="339"/>
      <c r="FY24" s="339"/>
      <c r="FZ24" s="339"/>
      <c r="GA24" s="339"/>
      <c r="GB24" s="339"/>
      <c r="GC24" s="339"/>
      <c r="GD24" s="339"/>
      <c r="GE24" s="339"/>
      <c r="GF24" s="339"/>
      <c r="GG24" s="339"/>
      <c r="GH24" s="339"/>
      <c r="GI24" s="339"/>
      <c r="GJ24" s="339"/>
      <c r="GK24" s="339"/>
      <c r="GL24" s="339"/>
      <c r="GM24" s="339"/>
      <c r="GN24" s="339"/>
      <c r="GO24" s="339"/>
      <c r="GP24" s="339"/>
      <c r="GQ24" s="339"/>
      <c r="GR24" s="339"/>
      <c r="GS24" s="339"/>
      <c r="GT24" s="339"/>
      <c r="GU24" s="339"/>
      <c r="GV24" s="339"/>
      <c r="GW24" s="339"/>
      <c r="GX24" s="339"/>
      <c r="GY24" s="339"/>
      <c r="GZ24" s="339"/>
      <c r="HA24" s="339"/>
      <c r="HB24" s="339"/>
      <c r="HC24" s="339"/>
      <c r="HD24" s="339"/>
      <c r="HE24" s="339"/>
      <c r="HF24" s="339"/>
      <c r="HG24" s="339"/>
      <c r="HH24" s="339"/>
      <c r="HI24" s="339"/>
      <c r="HJ24" s="339"/>
      <c r="HK24" s="339"/>
      <c r="HL24" s="339"/>
      <c r="HM24" s="339"/>
      <c r="HN24" s="339"/>
      <c r="HO24" s="339"/>
      <c r="HP24" s="339"/>
      <c r="HQ24" s="339"/>
      <c r="HR24" s="339"/>
      <c r="HS24" s="339"/>
      <c r="HT24" s="339"/>
      <c r="HU24" s="339"/>
      <c r="HV24" s="339"/>
      <c r="HW24" s="339"/>
      <c r="HX24" s="339"/>
      <c r="HY24" s="339"/>
      <c r="HZ24" s="339"/>
      <c r="IA24" s="339"/>
      <c r="IB24" s="339"/>
      <c r="IC24" s="339"/>
      <c r="ID24" s="339"/>
      <c r="IE24" s="339"/>
      <c r="IF24" s="339"/>
      <c r="IG24" s="339"/>
      <c r="IH24" s="339"/>
      <c r="II24" s="339"/>
      <c r="IJ24" s="339"/>
      <c r="IK24" s="339"/>
      <c r="IL24" s="339"/>
      <c r="IM24" s="339"/>
      <c r="IN24" s="339"/>
      <c r="IO24" s="339"/>
      <c r="IP24" s="339"/>
      <c r="IQ24" s="339"/>
      <c r="IR24" s="339"/>
      <c r="IS24" s="339"/>
      <c r="IT24" s="339"/>
      <c r="IU24" s="339"/>
      <c r="IV24" s="339"/>
      <c r="IW24" s="339"/>
      <c r="IX24" s="339"/>
      <c r="IY24" s="339"/>
      <c r="IZ24" s="339"/>
      <c r="JA24" s="339"/>
      <c r="JB24" s="339"/>
      <c r="JC24" s="339"/>
      <c r="JD24" s="339"/>
      <c r="JE24" s="339"/>
      <c r="JF24" s="339"/>
      <c r="JG24" s="339"/>
      <c r="JH24" s="339"/>
      <c r="JI24" s="339"/>
      <c r="JJ24" s="339"/>
      <c r="JK24" s="339"/>
      <c r="JL24" s="339"/>
      <c r="JM24" s="339"/>
      <c r="JN24" s="339"/>
      <c r="JO24" s="339"/>
      <c r="JP24" s="339"/>
      <c r="JQ24" s="339"/>
      <c r="JR24" s="339"/>
      <c r="JS24" s="339"/>
      <c r="JT24" s="339"/>
      <c r="JU24" s="339"/>
      <c r="JV24" s="339"/>
      <c r="JW24" s="339"/>
      <c r="JX24" s="339"/>
      <c r="JY24" s="339"/>
      <c r="JZ24" s="339"/>
      <c r="KA24" s="339"/>
      <c r="KB24" s="339"/>
      <c r="KC24" s="339"/>
      <c r="KD24" s="339"/>
      <c r="KE24" s="339"/>
      <c r="KF24" s="339"/>
      <c r="KG24" s="339"/>
      <c r="KH24" s="339"/>
      <c r="KI24" s="339"/>
      <c r="KJ24" s="339"/>
      <c r="KK24" s="339"/>
      <c r="KL24" s="339"/>
      <c r="KM24" s="339"/>
      <c r="KN24" s="339"/>
      <c r="KO24" s="339"/>
      <c r="KP24" s="339"/>
      <c r="KQ24" s="339"/>
      <c r="KR24" s="339"/>
      <c r="KS24" s="339"/>
      <c r="KT24" s="339"/>
      <c r="KU24" s="339"/>
      <c r="KV24" s="339"/>
      <c r="KW24" s="339"/>
      <c r="KX24" s="339"/>
      <c r="KY24" s="339"/>
      <c r="KZ24" s="339"/>
      <c r="LA24" s="339"/>
      <c r="LB24" s="339"/>
      <c r="LC24" s="339"/>
      <c r="LD24" s="339"/>
      <c r="LE24" s="339"/>
      <c r="LF24" s="339"/>
      <c r="LG24" s="339"/>
      <c r="LH24" s="339"/>
      <c r="LI24" s="339"/>
      <c r="LJ24" s="339"/>
      <c r="LK24" s="339"/>
      <c r="LL24" s="339"/>
      <c r="LM24" s="339"/>
      <c r="LN24" s="339"/>
      <c r="LO24" s="339"/>
      <c r="LP24" s="339"/>
      <c r="LQ24" s="339"/>
      <c r="LR24" s="339"/>
      <c r="LS24" s="339"/>
      <c r="LT24" s="339"/>
      <c r="LU24" s="339"/>
      <c r="LV24" s="339"/>
      <c r="LW24" s="339"/>
      <c r="LX24" s="339"/>
      <c r="LY24" s="339"/>
      <c r="LZ24" s="339"/>
      <c r="MA24" s="339"/>
      <c r="MB24" s="339"/>
      <c r="MC24" s="339"/>
      <c r="MD24" s="339"/>
      <c r="ME24" s="339"/>
      <c r="MF24" s="339"/>
      <c r="MG24" s="339"/>
      <c r="MH24" s="339"/>
      <c r="MI24" s="339"/>
      <c r="MJ24" s="339"/>
      <c r="MK24" s="339"/>
      <c r="ML24" s="339"/>
      <c r="MM24" s="339"/>
      <c r="MN24" s="339"/>
      <c r="MO24" s="339"/>
      <c r="MP24" s="339"/>
      <c r="MQ24" s="339"/>
      <c r="MR24" s="339"/>
      <c r="MS24" s="339"/>
      <c r="MT24" s="339"/>
      <c r="MU24" s="339"/>
    </row>
    <row r="25" spans="2:359" s="170" customFormat="1" ht="14" customHeight="1">
      <c r="B25" s="171"/>
      <c r="C25" s="172">
        <v>4</v>
      </c>
      <c r="D25" s="173" t="e">
        <f>VLOOKUP(C25,'Etape 2 (Biométrie)'!$V$14:$Y$76,2,FALSE)</f>
        <v>#N/A</v>
      </c>
      <c r="E25" s="174" t="e">
        <f>VLOOKUP(D25,'Etape 2 (Biométrie)'!W$14:AB$76,6,FALSE)</f>
        <v>#N/A</v>
      </c>
      <c r="F25" s="178" t="str">
        <f>IF(ISNA(VLOOKUP(D25,'Etape 2 (Biométrie)'!W$14:AA$75,5,FALSE)),"-",VLOOKUP(D25,'Etape 2 (Biométrie)'!W$14:AA$75,5,FALSE))</f>
        <v>-</v>
      </c>
      <c r="G25" s="176"/>
      <c r="H25" s="177" t="e">
        <f>VLOOKUP(C25,'Etape 3 (Faune potentielle)'!Q$23:R$61,2,FALSE)</f>
        <v>#N/A</v>
      </c>
      <c r="I25" s="178" t="e">
        <f>VLOOKUP(H25,'Etape 2 (Biométrie)'!W$14:AA$75,5,FALSE)</f>
        <v>#N/A</v>
      </c>
      <c r="J25" s="105"/>
      <c r="K25" s="179"/>
      <c r="L25" s="105"/>
      <c r="M25" s="478"/>
      <c r="N25" s="105"/>
      <c r="O25" s="105"/>
      <c r="P25" s="105"/>
      <c r="Q25" s="105"/>
      <c r="R25" s="105"/>
      <c r="S25" s="105"/>
      <c r="T25" s="105"/>
      <c r="U25" s="180"/>
      <c r="X25" s="182" t="s">
        <v>159</v>
      </c>
      <c r="Y25" s="182" t="str">
        <f>IF(X22=0,"non déterminé",IF(X22=3,2,IF(X22=2,1,0)))</f>
        <v>non déterminé</v>
      </c>
      <c r="AA25" s="170">
        <f>COUNTIF(AB$22:AB25,"Indicatrice")</f>
        <v>0</v>
      </c>
      <c r="AB25" s="170" t="e">
        <f>VLOOKUP(AC25,'Etape 2 (Biométrie)'!W$14:AA$76,5,FALSE)</f>
        <v>#N/A</v>
      </c>
      <c r="AC25" s="335" t="e">
        <f t="shared" si="1"/>
        <v>#N/A</v>
      </c>
      <c r="AK25" s="181"/>
      <c r="AL25" s="181"/>
      <c r="AM25" s="181"/>
      <c r="AN25" s="181"/>
      <c r="AO25" s="181"/>
      <c r="CB25" s="339"/>
      <c r="CC25" s="339"/>
      <c r="CD25" s="339"/>
      <c r="CE25" s="339"/>
      <c r="CF25" s="339"/>
      <c r="CG25" s="339"/>
      <c r="CH25" s="339"/>
      <c r="CI25" s="339"/>
      <c r="CJ25" s="339"/>
      <c r="CK25" s="339"/>
      <c r="CL25" s="339"/>
      <c r="CM25" s="339"/>
      <c r="CN25" s="339"/>
      <c r="CO25" s="339"/>
      <c r="CP25" s="339"/>
      <c r="CQ25" s="339"/>
      <c r="CR25" s="339"/>
      <c r="CS25" s="339"/>
      <c r="CT25" s="339"/>
      <c r="CU25" s="339"/>
      <c r="CV25" s="339"/>
      <c r="CW25" s="339"/>
      <c r="CX25" s="339"/>
      <c r="CY25" s="339"/>
      <c r="CZ25" s="339"/>
      <c r="DA25" s="339"/>
      <c r="DB25" s="339"/>
      <c r="DC25" s="339"/>
      <c r="DD25" s="339"/>
      <c r="DE25" s="339"/>
      <c r="DF25" s="339"/>
      <c r="DG25" s="339"/>
      <c r="DH25" s="339"/>
      <c r="DI25" s="339"/>
      <c r="DJ25" s="339"/>
      <c r="DK25" s="339"/>
      <c r="DL25" s="339"/>
      <c r="DM25" s="339"/>
      <c r="DN25" s="339"/>
      <c r="DO25" s="339"/>
      <c r="DP25" s="339"/>
      <c r="DQ25" s="339"/>
      <c r="DR25" s="339"/>
      <c r="DS25" s="339"/>
      <c r="DT25" s="339"/>
      <c r="DU25" s="339"/>
      <c r="DV25" s="339"/>
      <c r="DW25" s="339"/>
      <c r="DX25" s="339"/>
      <c r="DY25" s="339"/>
      <c r="DZ25" s="339"/>
      <c r="EA25" s="339"/>
      <c r="EB25" s="339"/>
      <c r="EC25" s="339"/>
      <c r="ED25" s="339"/>
      <c r="EE25" s="339"/>
      <c r="EF25" s="339"/>
      <c r="EG25" s="339"/>
      <c r="EH25" s="339"/>
      <c r="EI25" s="339"/>
      <c r="EJ25" s="339"/>
      <c r="EK25" s="339"/>
      <c r="EL25" s="339"/>
      <c r="EM25" s="339"/>
      <c r="EN25" s="339"/>
      <c r="EO25" s="339"/>
      <c r="EP25" s="339"/>
      <c r="EQ25" s="339"/>
      <c r="ER25" s="339"/>
      <c r="ES25" s="339"/>
      <c r="ET25" s="339"/>
      <c r="EU25" s="339"/>
      <c r="EV25" s="339"/>
      <c r="EW25" s="339"/>
      <c r="EX25" s="339"/>
      <c r="EY25" s="339"/>
      <c r="EZ25" s="339"/>
      <c r="FA25" s="339"/>
      <c r="FB25" s="339"/>
      <c r="FC25" s="339"/>
      <c r="FD25" s="339"/>
      <c r="FE25" s="339"/>
      <c r="FF25" s="339"/>
      <c r="FG25" s="339"/>
      <c r="FH25" s="339"/>
      <c r="FI25" s="339"/>
      <c r="FJ25" s="339"/>
      <c r="FK25" s="339"/>
      <c r="FL25" s="339"/>
      <c r="FM25" s="339"/>
      <c r="FN25" s="339"/>
      <c r="FO25" s="339"/>
      <c r="FP25" s="339"/>
      <c r="FQ25" s="339"/>
      <c r="FR25" s="339"/>
      <c r="FS25" s="339"/>
      <c r="FT25" s="339"/>
      <c r="FU25" s="339"/>
      <c r="FV25" s="339"/>
      <c r="FW25" s="339"/>
      <c r="FX25" s="339"/>
      <c r="FY25" s="339"/>
      <c r="FZ25" s="339"/>
      <c r="GA25" s="339"/>
      <c r="GB25" s="339"/>
      <c r="GC25" s="339"/>
      <c r="GD25" s="339"/>
      <c r="GE25" s="339"/>
      <c r="GF25" s="339"/>
      <c r="GG25" s="339"/>
      <c r="GH25" s="339"/>
      <c r="GI25" s="339"/>
      <c r="GJ25" s="339"/>
      <c r="GK25" s="339"/>
      <c r="GL25" s="339"/>
      <c r="GM25" s="339"/>
      <c r="GN25" s="339"/>
      <c r="GO25" s="339"/>
      <c r="GP25" s="339"/>
      <c r="GQ25" s="339"/>
      <c r="GR25" s="339"/>
      <c r="GS25" s="339"/>
      <c r="GT25" s="339"/>
      <c r="GU25" s="339"/>
      <c r="GV25" s="339"/>
      <c r="GW25" s="339"/>
      <c r="GX25" s="339"/>
      <c r="GY25" s="339"/>
      <c r="GZ25" s="339"/>
      <c r="HA25" s="339"/>
      <c r="HB25" s="339"/>
      <c r="HC25" s="339"/>
      <c r="HD25" s="339"/>
      <c r="HE25" s="339"/>
      <c r="HF25" s="339"/>
      <c r="HG25" s="339"/>
      <c r="HH25" s="339"/>
      <c r="HI25" s="339"/>
      <c r="HJ25" s="339"/>
      <c r="HK25" s="339"/>
      <c r="HL25" s="339"/>
      <c r="HM25" s="339"/>
      <c r="HN25" s="339"/>
      <c r="HO25" s="339"/>
      <c r="HP25" s="339"/>
      <c r="HQ25" s="339"/>
      <c r="HR25" s="339"/>
      <c r="HS25" s="339"/>
      <c r="HT25" s="339"/>
      <c r="HU25" s="339"/>
      <c r="HV25" s="339"/>
      <c r="HW25" s="339"/>
      <c r="HX25" s="339"/>
      <c r="HY25" s="339"/>
      <c r="HZ25" s="339"/>
      <c r="IA25" s="339"/>
      <c r="IB25" s="339"/>
      <c r="IC25" s="339"/>
      <c r="ID25" s="339"/>
      <c r="IE25" s="339"/>
      <c r="IF25" s="339"/>
      <c r="IG25" s="339"/>
      <c r="IH25" s="339"/>
      <c r="II25" s="339"/>
      <c r="IJ25" s="339"/>
      <c r="IK25" s="339"/>
      <c r="IL25" s="339"/>
      <c r="IM25" s="339"/>
      <c r="IN25" s="339"/>
      <c r="IO25" s="339"/>
      <c r="IP25" s="339"/>
      <c r="IQ25" s="339"/>
      <c r="IR25" s="339"/>
      <c r="IS25" s="339"/>
      <c r="IT25" s="339"/>
      <c r="IU25" s="339"/>
      <c r="IV25" s="339"/>
      <c r="IW25" s="339"/>
      <c r="IX25" s="339"/>
      <c r="IY25" s="339"/>
      <c r="IZ25" s="339"/>
      <c r="JA25" s="339"/>
      <c r="JB25" s="339"/>
      <c r="JC25" s="339"/>
      <c r="JD25" s="339"/>
      <c r="JE25" s="339"/>
      <c r="JF25" s="339"/>
      <c r="JG25" s="339"/>
      <c r="JH25" s="339"/>
      <c r="JI25" s="339"/>
      <c r="JJ25" s="339"/>
      <c r="JK25" s="339"/>
      <c r="JL25" s="339"/>
      <c r="JM25" s="339"/>
      <c r="JN25" s="339"/>
      <c r="JO25" s="339"/>
      <c r="JP25" s="339"/>
      <c r="JQ25" s="339"/>
      <c r="JR25" s="339"/>
      <c r="JS25" s="339"/>
      <c r="JT25" s="339"/>
      <c r="JU25" s="339"/>
      <c r="JV25" s="339"/>
      <c r="JW25" s="339"/>
      <c r="JX25" s="339"/>
      <c r="JY25" s="339"/>
      <c r="JZ25" s="339"/>
      <c r="KA25" s="339"/>
      <c r="KB25" s="339"/>
      <c r="KC25" s="339"/>
      <c r="KD25" s="339"/>
      <c r="KE25" s="339"/>
      <c r="KF25" s="339"/>
      <c r="KG25" s="339"/>
      <c r="KH25" s="339"/>
      <c r="KI25" s="339"/>
      <c r="KJ25" s="339"/>
      <c r="KK25" s="339"/>
      <c r="KL25" s="339"/>
      <c r="KM25" s="339"/>
      <c r="KN25" s="339"/>
      <c r="KO25" s="339"/>
      <c r="KP25" s="339"/>
      <c r="KQ25" s="339"/>
      <c r="KR25" s="339"/>
      <c r="KS25" s="339"/>
      <c r="KT25" s="339"/>
      <c r="KU25" s="339"/>
      <c r="KV25" s="339"/>
      <c r="KW25" s="339"/>
      <c r="KX25" s="339"/>
      <c r="KY25" s="339"/>
      <c r="KZ25" s="339"/>
      <c r="LA25" s="339"/>
      <c r="LB25" s="339"/>
      <c r="LC25" s="339"/>
      <c r="LD25" s="339"/>
      <c r="LE25" s="339"/>
      <c r="LF25" s="339"/>
      <c r="LG25" s="339"/>
      <c r="LH25" s="339"/>
      <c r="LI25" s="339"/>
      <c r="LJ25" s="339"/>
      <c r="LK25" s="339"/>
      <c r="LL25" s="339"/>
      <c r="LM25" s="339"/>
      <c r="LN25" s="339"/>
      <c r="LO25" s="339"/>
      <c r="LP25" s="339"/>
      <c r="LQ25" s="339"/>
      <c r="LR25" s="339"/>
      <c r="LS25" s="339"/>
      <c r="LT25" s="339"/>
      <c r="LU25" s="339"/>
      <c r="LV25" s="339"/>
      <c r="LW25" s="339"/>
      <c r="LX25" s="339"/>
      <c r="LY25" s="339"/>
      <c r="LZ25" s="339"/>
      <c r="MA25" s="339"/>
      <c r="MB25" s="339"/>
      <c r="MC25" s="339"/>
      <c r="MD25" s="339"/>
      <c r="ME25" s="339"/>
      <c r="MF25" s="339"/>
      <c r="MG25" s="339"/>
      <c r="MH25" s="339"/>
      <c r="MI25" s="339"/>
      <c r="MJ25" s="339"/>
      <c r="MK25" s="339"/>
      <c r="ML25" s="339"/>
      <c r="MM25" s="339"/>
      <c r="MN25" s="339"/>
      <c r="MO25" s="339"/>
      <c r="MP25" s="339"/>
      <c r="MQ25" s="339"/>
      <c r="MR25" s="339"/>
      <c r="MS25" s="339"/>
      <c r="MT25" s="339"/>
      <c r="MU25" s="339"/>
    </row>
    <row r="26" spans="2:359" s="170" customFormat="1" ht="14" customHeight="1">
      <c r="B26" s="171"/>
      <c r="C26" s="172">
        <v>5</v>
      </c>
      <c r="D26" s="173" t="e">
        <f>VLOOKUP(C26,'Etape 2 (Biométrie)'!$V$14:$Y$76,2,FALSE)</f>
        <v>#N/A</v>
      </c>
      <c r="E26" s="174" t="e">
        <f>VLOOKUP(D26,'Etape 2 (Biométrie)'!W$14:AB$76,6,FALSE)</f>
        <v>#N/A</v>
      </c>
      <c r="F26" s="178" t="str">
        <f>IF(ISNA(VLOOKUP(D26,'Etape 2 (Biométrie)'!W$14:AA$75,5,FALSE)),"-",VLOOKUP(D26,'Etape 2 (Biométrie)'!W$14:AA$75,5,FALSE))</f>
        <v>-</v>
      </c>
      <c r="G26" s="176"/>
      <c r="H26" s="177" t="e">
        <f>VLOOKUP(C26,'Etape 3 (Faune potentielle)'!Q$23:R$61,2,FALSE)</f>
        <v>#N/A</v>
      </c>
      <c r="I26" s="178" t="e">
        <f>VLOOKUP(H26,'Etape 2 (Biométrie)'!W$14:AA$75,5,FALSE)</f>
        <v>#N/A</v>
      </c>
      <c r="J26" s="105"/>
      <c r="K26" s="179"/>
      <c r="L26" s="105"/>
      <c r="M26" s="478"/>
      <c r="N26" s="105"/>
      <c r="O26" s="105"/>
      <c r="P26" s="105"/>
      <c r="Q26" s="105"/>
      <c r="R26" s="105"/>
      <c r="S26" s="105"/>
      <c r="T26" s="105"/>
      <c r="U26" s="180"/>
      <c r="W26" s="183" t="s">
        <v>2</v>
      </c>
      <c r="AA26" s="170">
        <f>COUNTIF(AB$22:AB26,"Indicatrice")</f>
        <v>0</v>
      </c>
      <c r="AB26" s="170" t="e">
        <f>VLOOKUP(AC26,'Etape 2 (Biométrie)'!W$14:AA$76,5,FALSE)</f>
        <v>#N/A</v>
      </c>
      <c r="AC26" s="335" t="e">
        <f t="shared" si="1"/>
        <v>#N/A</v>
      </c>
      <c r="AK26" s="181"/>
      <c r="AL26" s="181"/>
      <c r="AM26" s="181"/>
      <c r="AN26" s="181"/>
      <c r="AO26" s="181"/>
      <c r="CB26" s="339"/>
      <c r="CC26" s="339"/>
      <c r="CD26" s="339"/>
      <c r="CE26" s="339"/>
      <c r="CF26" s="339"/>
      <c r="CG26" s="339"/>
      <c r="CH26" s="339"/>
      <c r="CI26" s="339"/>
      <c r="CJ26" s="339"/>
      <c r="CK26" s="339"/>
      <c r="CL26" s="339"/>
      <c r="CM26" s="339"/>
      <c r="CN26" s="339"/>
      <c r="CO26" s="339"/>
      <c r="CP26" s="339"/>
      <c r="CQ26" s="339"/>
      <c r="CR26" s="339"/>
      <c r="CS26" s="339"/>
      <c r="CT26" s="339"/>
      <c r="CU26" s="339"/>
      <c r="CV26" s="339"/>
      <c r="CW26" s="339"/>
      <c r="CX26" s="339"/>
      <c r="CY26" s="339"/>
      <c r="CZ26" s="339"/>
      <c r="DA26" s="339"/>
      <c r="DB26" s="339"/>
      <c r="DC26" s="339"/>
      <c r="DD26" s="339"/>
      <c r="DE26" s="339"/>
      <c r="DF26" s="339"/>
      <c r="DG26" s="339"/>
      <c r="DH26" s="339"/>
      <c r="DI26" s="339"/>
      <c r="DJ26" s="339"/>
      <c r="DK26" s="339"/>
      <c r="DL26" s="339"/>
      <c r="DM26" s="339"/>
      <c r="DN26" s="339"/>
      <c r="DO26" s="339"/>
      <c r="DP26" s="339"/>
      <c r="DQ26" s="339"/>
      <c r="DR26" s="339"/>
      <c r="DS26" s="339"/>
      <c r="DT26" s="339"/>
      <c r="DU26" s="339"/>
      <c r="DV26" s="339"/>
      <c r="DW26" s="339"/>
      <c r="DX26" s="339"/>
      <c r="DY26" s="339"/>
      <c r="DZ26" s="339"/>
      <c r="EA26" s="339"/>
      <c r="EB26" s="339"/>
      <c r="EC26" s="339"/>
      <c r="ED26" s="339"/>
      <c r="EE26" s="339"/>
      <c r="EF26" s="339"/>
      <c r="EG26" s="339"/>
      <c r="EH26" s="339"/>
      <c r="EI26" s="339"/>
      <c r="EJ26" s="339"/>
      <c r="EK26" s="339"/>
      <c r="EL26" s="339"/>
      <c r="EM26" s="339"/>
      <c r="EN26" s="339"/>
      <c r="EO26" s="339"/>
      <c r="EP26" s="339"/>
      <c r="EQ26" s="339"/>
      <c r="ER26" s="339"/>
      <c r="ES26" s="339"/>
      <c r="ET26" s="339"/>
      <c r="EU26" s="339"/>
      <c r="EV26" s="339"/>
      <c r="EW26" s="339"/>
      <c r="EX26" s="339"/>
      <c r="EY26" s="339"/>
      <c r="EZ26" s="339"/>
      <c r="FA26" s="339"/>
      <c r="FB26" s="339"/>
      <c r="FC26" s="339"/>
      <c r="FD26" s="339"/>
      <c r="FE26" s="339"/>
      <c r="FF26" s="339"/>
      <c r="FG26" s="339"/>
      <c r="FH26" s="339"/>
      <c r="FI26" s="339"/>
      <c r="FJ26" s="339"/>
      <c r="FK26" s="339"/>
      <c r="FL26" s="339"/>
      <c r="FM26" s="339"/>
      <c r="FN26" s="339"/>
      <c r="FO26" s="339"/>
      <c r="FP26" s="339"/>
      <c r="FQ26" s="339"/>
      <c r="FR26" s="339"/>
      <c r="FS26" s="339"/>
      <c r="FT26" s="339"/>
      <c r="FU26" s="339"/>
      <c r="FV26" s="339"/>
      <c r="FW26" s="339"/>
      <c r="FX26" s="339"/>
      <c r="FY26" s="339"/>
      <c r="FZ26" s="339"/>
      <c r="GA26" s="339"/>
      <c r="GB26" s="339"/>
      <c r="GC26" s="339"/>
      <c r="GD26" s="339"/>
      <c r="GE26" s="339"/>
      <c r="GF26" s="339"/>
      <c r="GG26" s="339"/>
      <c r="GH26" s="339"/>
      <c r="GI26" s="339"/>
      <c r="GJ26" s="339"/>
      <c r="GK26" s="339"/>
      <c r="GL26" s="339"/>
      <c r="GM26" s="339"/>
      <c r="GN26" s="339"/>
      <c r="GO26" s="339"/>
      <c r="GP26" s="339"/>
      <c r="GQ26" s="339"/>
      <c r="GR26" s="339"/>
      <c r="GS26" s="339"/>
      <c r="GT26" s="339"/>
      <c r="GU26" s="339"/>
      <c r="GV26" s="339"/>
      <c r="GW26" s="339"/>
      <c r="GX26" s="339"/>
      <c r="GY26" s="339"/>
      <c r="GZ26" s="339"/>
      <c r="HA26" s="339"/>
      <c r="HB26" s="339"/>
      <c r="HC26" s="339"/>
      <c r="HD26" s="339"/>
      <c r="HE26" s="339"/>
      <c r="HF26" s="339"/>
      <c r="HG26" s="339"/>
      <c r="HH26" s="339"/>
      <c r="HI26" s="339"/>
      <c r="HJ26" s="339"/>
      <c r="HK26" s="339"/>
      <c r="HL26" s="339"/>
      <c r="HM26" s="339"/>
      <c r="HN26" s="339"/>
      <c r="HO26" s="339"/>
      <c r="HP26" s="339"/>
      <c r="HQ26" s="339"/>
      <c r="HR26" s="339"/>
      <c r="HS26" s="339"/>
      <c r="HT26" s="339"/>
      <c r="HU26" s="339"/>
      <c r="HV26" s="339"/>
      <c r="HW26" s="339"/>
      <c r="HX26" s="339"/>
      <c r="HY26" s="339"/>
      <c r="HZ26" s="339"/>
      <c r="IA26" s="339"/>
      <c r="IB26" s="339"/>
      <c r="IC26" s="339"/>
      <c r="ID26" s="339"/>
      <c r="IE26" s="339"/>
      <c r="IF26" s="339"/>
      <c r="IG26" s="339"/>
      <c r="IH26" s="339"/>
      <c r="II26" s="339"/>
      <c r="IJ26" s="339"/>
      <c r="IK26" s="339"/>
      <c r="IL26" s="339"/>
      <c r="IM26" s="339"/>
      <c r="IN26" s="339"/>
      <c r="IO26" s="339"/>
      <c r="IP26" s="339"/>
      <c r="IQ26" s="339"/>
      <c r="IR26" s="339"/>
      <c r="IS26" s="339"/>
      <c r="IT26" s="339"/>
      <c r="IU26" s="339"/>
      <c r="IV26" s="339"/>
      <c r="IW26" s="339"/>
      <c r="IX26" s="339"/>
      <c r="IY26" s="339"/>
      <c r="IZ26" s="339"/>
      <c r="JA26" s="339"/>
      <c r="JB26" s="339"/>
      <c r="JC26" s="339"/>
      <c r="JD26" s="339"/>
      <c r="JE26" s="339"/>
      <c r="JF26" s="339"/>
      <c r="JG26" s="339"/>
      <c r="JH26" s="339"/>
      <c r="JI26" s="339"/>
      <c r="JJ26" s="339"/>
      <c r="JK26" s="339"/>
      <c r="JL26" s="339"/>
      <c r="JM26" s="339"/>
      <c r="JN26" s="339"/>
      <c r="JO26" s="339"/>
      <c r="JP26" s="339"/>
      <c r="JQ26" s="339"/>
      <c r="JR26" s="339"/>
      <c r="JS26" s="339"/>
      <c r="JT26" s="339"/>
      <c r="JU26" s="339"/>
      <c r="JV26" s="339"/>
      <c r="JW26" s="339"/>
      <c r="JX26" s="339"/>
      <c r="JY26" s="339"/>
      <c r="JZ26" s="339"/>
      <c r="KA26" s="339"/>
      <c r="KB26" s="339"/>
      <c r="KC26" s="339"/>
      <c r="KD26" s="339"/>
      <c r="KE26" s="339"/>
      <c r="KF26" s="339"/>
      <c r="KG26" s="339"/>
      <c r="KH26" s="339"/>
      <c r="KI26" s="339"/>
      <c r="KJ26" s="339"/>
      <c r="KK26" s="339"/>
      <c r="KL26" s="339"/>
      <c r="KM26" s="339"/>
      <c r="KN26" s="339"/>
      <c r="KO26" s="339"/>
      <c r="KP26" s="339"/>
      <c r="KQ26" s="339"/>
      <c r="KR26" s="339"/>
      <c r="KS26" s="339"/>
      <c r="KT26" s="339"/>
      <c r="KU26" s="339"/>
      <c r="KV26" s="339"/>
      <c r="KW26" s="339"/>
      <c r="KX26" s="339"/>
      <c r="KY26" s="339"/>
      <c r="KZ26" s="339"/>
      <c r="LA26" s="339"/>
      <c r="LB26" s="339"/>
      <c r="LC26" s="339"/>
      <c r="LD26" s="339"/>
      <c r="LE26" s="339"/>
      <c r="LF26" s="339"/>
      <c r="LG26" s="339"/>
      <c r="LH26" s="339"/>
      <c r="LI26" s="339"/>
      <c r="LJ26" s="339"/>
      <c r="LK26" s="339"/>
      <c r="LL26" s="339"/>
      <c r="LM26" s="339"/>
      <c r="LN26" s="339"/>
      <c r="LO26" s="339"/>
      <c r="LP26" s="339"/>
      <c r="LQ26" s="339"/>
      <c r="LR26" s="339"/>
      <c r="LS26" s="339"/>
      <c r="LT26" s="339"/>
      <c r="LU26" s="339"/>
      <c r="LV26" s="339"/>
      <c r="LW26" s="339"/>
      <c r="LX26" s="339"/>
      <c r="LY26" s="339"/>
      <c r="LZ26" s="339"/>
      <c r="MA26" s="339"/>
      <c r="MB26" s="339"/>
      <c r="MC26" s="339"/>
      <c r="MD26" s="339"/>
      <c r="ME26" s="339"/>
      <c r="MF26" s="339"/>
      <c r="MG26" s="339"/>
      <c r="MH26" s="339"/>
      <c r="MI26" s="339"/>
      <c r="MJ26" s="339"/>
      <c r="MK26" s="339"/>
      <c r="ML26" s="339"/>
      <c r="MM26" s="339"/>
      <c r="MN26" s="339"/>
      <c r="MO26" s="339"/>
      <c r="MP26" s="339"/>
      <c r="MQ26" s="339"/>
      <c r="MR26" s="339"/>
      <c r="MS26" s="339"/>
      <c r="MT26" s="339"/>
      <c r="MU26" s="339"/>
    </row>
    <row r="27" spans="2:359" s="170" customFormat="1" ht="14" customHeight="1" thickBot="1">
      <c r="B27" s="171"/>
      <c r="C27" s="172">
        <v>6</v>
      </c>
      <c r="D27" s="173" t="e">
        <f>VLOOKUP(C27,'Etape 2 (Biométrie)'!$V$14:$Y$76,2,FALSE)</f>
        <v>#N/A</v>
      </c>
      <c r="E27" s="174" t="e">
        <f>VLOOKUP(D27,'Etape 2 (Biométrie)'!W$14:AB$76,6,FALSE)</f>
        <v>#N/A</v>
      </c>
      <c r="F27" s="178" t="str">
        <f>IF(ISNA(VLOOKUP(D27,'Etape 2 (Biométrie)'!W$14:AA$75,5,FALSE)),"-",VLOOKUP(D27,'Etape 2 (Biométrie)'!W$14:AA$75,5,FALSE))</f>
        <v>-</v>
      </c>
      <c r="G27" s="176"/>
      <c r="H27" s="177" t="e">
        <f>VLOOKUP(C27,'Etape 3 (Faune potentielle)'!Q$23:R$61,2,FALSE)</f>
        <v>#N/A</v>
      </c>
      <c r="I27" s="178" t="e">
        <f>VLOOKUP(H27,'Etape 2 (Biométrie)'!W$14:AA$75,5,FALSE)</f>
        <v>#N/A</v>
      </c>
      <c r="J27" s="105"/>
      <c r="K27" s="179"/>
      <c r="L27" s="105"/>
      <c r="M27" s="478"/>
      <c r="N27" s="105"/>
      <c r="O27" s="105"/>
      <c r="P27" s="105"/>
      <c r="Q27" s="105"/>
      <c r="R27" s="105"/>
      <c r="S27" s="105"/>
      <c r="T27" s="105"/>
      <c r="U27" s="180"/>
      <c r="W27" s="390" t="s">
        <v>74</v>
      </c>
      <c r="X27" s="390" t="s">
        <v>152</v>
      </c>
      <c r="Y27" s="390" t="s">
        <v>0</v>
      </c>
      <c r="AA27" s="170">
        <f>COUNTIF(AB$22:AB27,"Indicatrice")</f>
        <v>0</v>
      </c>
      <c r="AB27" s="170" t="e">
        <f>VLOOKUP(AC27,'Etape 2 (Biométrie)'!W$14:AA$76,5,FALSE)</f>
        <v>#N/A</v>
      </c>
      <c r="AC27" s="335" t="e">
        <f t="shared" si="1"/>
        <v>#N/A</v>
      </c>
      <c r="AK27" s="181"/>
      <c r="AL27" s="181"/>
      <c r="AM27" s="181"/>
      <c r="AN27" s="181"/>
      <c r="AO27" s="181"/>
      <c r="CB27" s="339"/>
      <c r="CC27" s="339"/>
      <c r="CD27" s="339"/>
      <c r="CE27" s="339"/>
      <c r="CF27" s="339"/>
      <c r="CG27" s="339"/>
      <c r="CH27" s="339"/>
      <c r="CI27" s="339"/>
      <c r="CJ27" s="339"/>
      <c r="CK27" s="339"/>
      <c r="CL27" s="339"/>
      <c r="CM27" s="339"/>
      <c r="CN27" s="339"/>
      <c r="CO27" s="339"/>
      <c r="CP27" s="339"/>
      <c r="CQ27" s="339"/>
      <c r="CR27" s="339"/>
      <c r="CS27" s="339"/>
      <c r="CT27" s="339"/>
      <c r="CU27" s="339"/>
      <c r="CV27" s="339"/>
      <c r="CW27" s="339"/>
      <c r="CX27" s="339"/>
      <c r="CY27" s="339"/>
      <c r="CZ27" s="339"/>
      <c r="DA27" s="339"/>
      <c r="DB27" s="339"/>
      <c r="DC27" s="339"/>
      <c r="DD27" s="339"/>
      <c r="DE27" s="339"/>
      <c r="DF27" s="339"/>
      <c r="DG27" s="339"/>
      <c r="DH27" s="339"/>
      <c r="DI27" s="339"/>
      <c r="DJ27" s="339"/>
      <c r="DK27" s="339"/>
      <c r="DL27" s="339"/>
      <c r="DM27" s="339"/>
      <c r="DN27" s="339"/>
      <c r="DO27" s="339"/>
      <c r="DP27" s="339"/>
      <c r="DQ27" s="339"/>
      <c r="DR27" s="339"/>
      <c r="DS27" s="339"/>
      <c r="DT27" s="339"/>
      <c r="DU27" s="339"/>
      <c r="DV27" s="339"/>
      <c r="DW27" s="339"/>
      <c r="DX27" s="339"/>
      <c r="DY27" s="339"/>
      <c r="DZ27" s="339"/>
      <c r="EA27" s="339"/>
      <c r="EB27" s="339"/>
      <c r="EC27" s="339"/>
      <c r="ED27" s="339"/>
      <c r="EE27" s="339"/>
      <c r="EF27" s="339"/>
      <c r="EG27" s="339"/>
      <c r="EH27" s="339"/>
      <c r="EI27" s="339"/>
      <c r="EJ27" s="339"/>
      <c r="EK27" s="339"/>
      <c r="EL27" s="339"/>
      <c r="EM27" s="339"/>
      <c r="EN27" s="339"/>
      <c r="EO27" s="339"/>
      <c r="EP27" s="339"/>
      <c r="EQ27" s="339"/>
      <c r="ER27" s="339"/>
      <c r="ES27" s="339"/>
      <c r="ET27" s="339"/>
      <c r="EU27" s="339"/>
      <c r="EV27" s="339"/>
      <c r="EW27" s="339"/>
      <c r="EX27" s="339"/>
      <c r="EY27" s="339"/>
      <c r="EZ27" s="339"/>
      <c r="FA27" s="339"/>
      <c r="FB27" s="339"/>
      <c r="FC27" s="339"/>
      <c r="FD27" s="339"/>
      <c r="FE27" s="339"/>
      <c r="FF27" s="339"/>
      <c r="FG27" s="339"/>
      <c r="FH27" s="339"/>
      <c r="FI27" s="339"/>
      <c r="FJ27" s="339"/>
      <c r="FK27" s="339"/>
      <c r="FL27" s="339"/>
      <c r="FM27" s="339"/>
      <c r="FN27" s="339"/>
      <c r="FO27" s="339"/>
      <c r="FP27" s="339"/>
      <c r="FQ27" s="339"/>
      <c r="FR27" s="339"/>
      <c r="FS27" s="339"/>
      <c r="FT27" s="339"/>
      <c r="FU27" s="339"/>
      <c r="FV27" s="339"/>
      <c r="FW27" s="339"/>
      <c r="FX27" s="339"/>
      <c r="FY27" s="339"/>
      <c r="FZ27" s="339"/>
      <c r="GA27" s="339"/>
      <c r="GB27" s="339"/>
      <c r="GC27" s="339"/>
      <c r="GD27" s="339"/>
      <c r="GE27" s="339"/>
      <c r="GF27" s="339"/>
      <c r="GG27" s="339"/>
      <c r="GH27" s="339"/>
      <c r="GI27" s="339"/>
      <c r="GJ27" s="339"/>
      <c r="GK27" s="339"/>
      <c r="GL27" s="339"/>
      <c r="GM27" s="339"/>
      <c r="GN27" s="339"/>
      <c r="GO27" s="339"/>
      <c r="GP27" s="339"/>
      <c r="GQ27" s="339"/>
      <c r="GR27" s="339"/>
      <c r="GS27" s="339"/>
      <c r="GT27" s="339"/>
      <c r="GU27" s="339"/>
      <c r="GV27" s="339"/>
      <c r="GW27" s="339"/>
      <c r="GX27" s="339"/>
      <c r="GY27" s="339"/>
      <c r="GZ27" s="339"/>
      <c r="HA27" s="339"/>
      <c r="HB27" s="339"/>
      <c r="HC27" s="339"/>
      <c r="HD27" s="339"/>
      <c r="HE27" s="339"/>
      <c r="HF27" s="339"/>
      <c r="HG27" s="339"/>
      <c r="HH27" s="339"/>
      <c r="HI27" s="339"/>
      <c r="HJ27" s="339"/>
      <c r="HK27" s="339"/>
      <c r="HL27" s="339"/>
      <c r="HM27" s="339"/>
      <c r="HN27" s="339"/>
      <c r="HO27" s="339"/>
      <c r="HP27" s="339"/>
      <c r="HQ27" s="339"/>
      <c r="HR27" s="339"/>
      <c r="HS27" s="339"/>
      <c r="HT27" s="339"/>
      <c r="HU27" s="339"/>
      <c r="HV27" s="339"/>
      <c r="HW27" s="339"/>
      <c r="HX27" s="339"/>
      <c r="HY27" s="339"/>
      <c r="HZ27" s="339"/>
      <c r="IA27" s="339"/>
      <c r="IB27" s="339"/>
      <c r="IC27" s="339"/>
      <c r="ID27" s="339"/>
      <c r="IE27" s="339"/>
      <c r="IF27" s="339"/>
      <c r="IG27" s="339"/>
      <c r="IH27" s="339"/>
      <c r="II27" s="339"/>
      <c r="IJ27" s="339"/>
      <c r="IK27" s="339"/>
      <c r="IL27" s="339"/>
      <c r="IM27" s="339"/>
      <c r="IN27" s="339"/>
      <c r="IO27" s="339"/>
      <c r="IP27" s="339"/>
      <c r="IQ27" s="339"/>
      <c r="IR27" s="339"/>
      <c r="IS27" s="339"/>
      <c r="IT27" s="339"/>
      <c r="IU27" s="339"/>
      <c r="IV27" s="339"/>
      <c r="IW27" s="339"/>
      <c r="IX27" s="339"/>
      <c r="IY27" s="339"/>
      <c r="IZ27" s="339"/>
      <c r="JA27" s="339"/>
      <c r="JB27" s="339"/>
      <c r="JC27" s="339"/>
      <c r="JD27" s="339"/>
      <c r="JE27" s="339"/>
      <c r="JF27" s="339"/>
      <c r="JG27" s="339"/>
      <c r="JH27" s="339"/>
      <c r="JI27" s="339"/>
      <c r="JJ27" s="339"/>
      <c r="JK27" s="339"/>
      <c r="JL27" s="339"/>
      <c r="JM27" s="339"/>
      <c r="JN27" s="339"/>
      <c r="JO27" s="339"/>
      <c r="JP27" s="339"/>
      <c r="JQ27" s="339"/>
      <c r="JR27" s="339"/>
      <c r="JS27" s="339"/>
      <c r="JT27" s="339"/>
      <c r="JU27" s="339"/>
      <c r="JV27" s="339"/>
      <c r="JW27" s="339"/>
      <c r="JX27" s="339"/>
      <c r="JY27" s="339"/>
      <c r="JZ27" s="339"/>
      <c r="KA27" s="339"/>
      <c r="KB27" s="339"/>
      <c r="KC27" s="339"/>
      <c r="KD27" s="339"/>
      <c r="KE27" s="339"/>
      <c r="KF27" s="339"/>
      <c r="KG27" s="339"/>
      <c r="KH27" s="339"/>
      <c r="KI27" s="339"/>
      <c r="KJ27" s="339"/>
      <c r="KK27" s="339"/>
      <c r="KL27" s="339"/>
      <c r="KM27" s="339"/>
      <c r="KN27" s="339"/>
      <c r="KO27" s="339"/>
      <c r="KP27" s="339"/>
      <c r="KQ27" s="339"/>
      <c r="KR27" s="339"/>
      <c r="KS27" s="339"/>
      <c r="KT27" s="339"/>
      <c r="KU27" s="339"/>
      <c r="KV27" s="339"/>
      <c r="KW27" s="339"/>
      <c r="KX27" s="339"/>
      <c r="KY27" s="339"/>
      <c r="KZ27" s="339"/>
      <c r="LA27" s="339"/>
      <c r="LB27" s="339"/>
      <c r="LC27" s="339"/>
      <c r="LD27" s="339"/>
      <c r="LE27" s="339"/>
      <c r="LF27" s="339"/>
      <c r="LG27" s="339"/>
      <c r="LH27" s="339"/>
      <c r="LI27" s="339"/>
      <c r="LJ27" s="339"/>
      <c r="LK27" s="339"/>
      <c r="LL27" s="339"/>
      <c r="LM27" s="339"/>
      <c r="LN27" s="339"/>
      <c r="LO27" s="339"/>
      <c r="LP27" s="339"/>
      <c r="LQ27" s="339"/>
      <c r="LR27" s="339"/>
      <c r="LS27" s="339"/>
      <c r="LT27" s="339"/>
      <c r="LU27" s="339"/>
      <c r="LV27" s="339"/>
      <c r="LW27" s="339"/>
      <c r="LX27" s="339"/>
      <c r="LY27" s="339"/>
      <c r="LZ27" s="339"/>
      <c r="MA27" s="339"/>
      <c r="MB27" s="339"/>
      <c r="MC27" s="339"/>
      <c r="MD27" s="339"/>
      <c r="ME27" s="339"/>
      <c r="MF27" s="339"/>
      <c r="MG27" s="339"/>
      <c r="MH27" s="339"/>
      <c r="MI27" s="339"/>
      <c r="MJ27" s="339"/>
      <c r="MK27" s="339"/>
      <c r="ML27" s="339"/>
      <c r="MM27" s="339"/>
      <c r="MN27" s="339"/>
      <c r="MO27" s="339"/>
      <c r="MP27" s="339"/>
      <c r="MQ27" s="339"/>
      <c r="MR27" s="339"/>
      <c r="MS27" s="339"/>
      <c r="MT27" s="339"/>
      <c r="MU27" s="339"/>
    </row>
    <row r="28" spans="2:359" s="170" customFormat="1" ht="14" customHeight="1">
      <c r="B28" s="171"/>
      <c r="C28" s="172">
        <v>7</v>
      </c>
      <c r="D28" s="173" t="e">
        <f>VLOOKUP(C28,'Etape 2 (Biométrie)'!$V$14:$Y$76,2,FALSE)</f>
        <v>#N/A</v>
      </c>
      <c r="E28" s="174" t="e">
        <f>VLOOKUP(D28,'Etape 2 (Biométrie)'!W$14:AB$76,6,FALSE)</f>
        <v>#N/A</v>
      </c>
      <c r="F28" s="178" t="str">
        <f>IF(ISNA(VLOOKUP(D28,'Etape 2 (Biométrie)'!W$14:AA$75,5,FALSE)),"-",VLOOKUP(D28,'Etape 2 (Biométrie)'!W$14:AA$75,5,FALSE))</f>
        <v>-</v>
      </c>
      <c r="G28" s="176"/>
      <c r="H28" s="177" t="e">
        <f>VLOOKUP(C28,'Etape 3 (Faune potentielle)'!Q$23:R$61,2,FALSE)</f>
        <v>#N/A</v>
      </c>
      <c r="I28" s="178" t="e">
        <f>VLOOKUP(H28,'Etape 2 (Biométrie)'!W$14:AA$75,5,FALSE)</f>
        <v>#N/A</v>
      </c>
      <c r="J28" s="105"/>
      <c r="K28" s="179"/>
      <c r="L28" s="105"/>
      <c r="M28" s="478"/>
      <c r="N28" s="105"/>
      <c r="O28" s="105"/>
      <c r="P28" s="105"/>
      <c r="Q28" s="105"/>
      <c r="R28" s="105"/>
      <c r="S28" s="105"/>
      <c r="T28" s="105"/>
      <c r="U28" s="180"/>
      <c r="W28" s="170" t="s">
        <v>160</v>
      </c>
      <c r="X28" s="294">
        <v>0</v>
      </c>
      <c r="Y28" s="170">
        <v>0</v>
      </c>
      <c r="AA28" s="170">
        <f>COUNTIF(AB$22:AB28,"Indicatrice")</f>
        <v>0</v>
      </c>
      <c r="AB28" s="170" t="e">
        <f>VLOOKUP(AC28,'Etape 2 (Biométrie)'!W$14:AA$76,5,FALSE)</f>
        <v>#N/A</v>
      </c>
      <c r="AC28" s="335" t="e">
        <f t="shared" si="1"/>
        <v>#N/A</v>
      </c>
      <c r="AK28" s="181"/>
      <c r="AL28" s="181"/>
      <c r="AM28" s="181"/>
      <c r="AN28" s="181"/>
      <c r="AO28" s="181"/>
      <c r="CB28" s="339"/>
      <c r="CC28" s="339"/>
      <c r="CD28" s="339"/>
      <c r="CE28" s="339"/>
      <c r="CF28" s="339"/>
      <c r="CG28" s="339"/>
      <c r="CH28" s="339"/>
      <c r="CI28" s="339"/>
      <c r="CJ28" s="339"/>
      <c r="CK28" s="339"/>
      <c r="CL28" s="339"/>
      <c r="CM28" s="339"/>
      <c r="CN28" s="339"/>
      <c r="CO28" s="339"/>
      <c r="CP28" s="339"/>
      <c r="CQ28" s="339"/>
      <c r="CR28" s="339"/>
      <c r="CS28" s="339"/>
      <c r="CT28" s="339"/>
      <c r="CU28" s="339"/>
      <c r="CV28" s="339"/>
      <c r="CW28" s="339"/>
      <c r="CX28" s="339"/>
      <c r="CY28" s="339"/>
      <c r="CZ28" s="339"/>
      <c r="DA28" s="339"/>
      <c r="DB28" s="339"/>
      <c r="DC28" s="339"/>
      <c r="DD28" s="339"/>
      <c r="DE28" s="339"/>
      <c r="DF28" s="339"/>
      <c r="DG28" s="339"/>
      <c r="DH28" s="339"/>
      <c r="DI28" s="339"/>
      <c r="DJ28" s="339"/>
      <c r="DK28" s="339"/>
      <c r="DL28" s="339"/>
      <c r="DM28" s="339"/>
      <c r="DN28" s="339"/>
      <c r="DO28" s="339"/>
      <c r="DP28" s="339"/>
      <c r="DQ28" s="339"/>
      <c r="DR28" s="339"/>
      <c r="DS28" s="339"/>
      <c r="DT28" s="339"/>
      <c r="DU28" s="339"/>
      <c r="DV28" s="339"/>
      <c r="DW28" s="339"/>
      <c r="DX28" s="339"/>
      <c r="DY28" s="339"/>
      <c r="DZ28" s="339"/>
      <c r="EA28" s="339"/>
      <c r="EB28" s="339"/>
      <c r="EC28" s="339"/>
      <c r="ED28" s="339"/>
      <c r="EE28" s="339"/>
      <c r="EF28" s="339"/>
      <c r="EG28" s="339"/>
      <c r="EH28" s="339"/>
      <c r="EI28" s="339"/>
      <c r="EJ28" s="339"/>
      <c r="EK28" s="339"/>
      <c r="EL28" s="339"/>
      <c r="EM28" s="339"/>
      <c r="EN28" s="339"/>
      <c r="EO28" s="339"/>
      <c r="EP28" s="339"/>
      <c r="EQ28" s="339"/>
      <c r="ER28" s="339"/>
      <c r="ES28" s="339"/>
      <c r="ET28" s="339"/>
      <c r="EU28" s="339"/>
      <c r="EV28" s="339"/>
      <c r="EW28" s="339"/>
      <c r="EX28" s="339"/>
      <c r="EY28" s="339"/>
      <c r="EZ28" s="339"/>
      <c r="FA28" s="339"/>
      <c r="FB28" s="339"/>
      <c r="FC28" s="339"/>
      <c r="FD28" s="339"/>
      <c r="FE28" s="339"/>
      <c r="FF28" s="339"/>
      <c r="FG28" s="339"/>
      <c r="FH28" s="339"/>
      <c r="FI28" s="339"/>
      <c r="FJ28" s="339"/>
      <c r="FK28" s="339"/>
      <c r="FL28" s="339"/>
      <c r="FM28" s="339"/>
      <c r="FN28" s="339"/>
      <c r="FO28" s="339"/>
      <c r="FP28" s="339"/>
      <c r="FQ28" s="339"/>
      <c r="FR28" s="339"/>
      <c r="FS28" s="339"/>
      <c r="FT28" s="339"/>
      <c r="FU28" s="339"/>
      <c r="FV28" s="339"/>
      <c r="FW28" s="339"/>
      <c r="FX28" s="339"/>
      <c r="FY28" s="339"/>
      <c r="FZ28" s="339"/>
      <c r="GA28" s="339"/>
      <c r="GB28" s="339"/>
      <c r="GC28" s="339"/>
      <c r="GD28" s="339"/>
      <c r="GE28" s="339"/>
      <c r="GF28" s="339"/>
      <c r="GG28" s="339"/>
      <c r="GH28" s="339"/>
      <c r="GI28" s="339"/>
      <c r="GJ28" s="339"/>
      <c r="GK28" s="339"/>
      <c r="GL28" s="339"/>
      <c r="GM28" s="339"/>
      <c r="GN28" s="339"/>
      <c r="GO28" s="339"/>
      <c r="GP28" s="339"/>
      <c r="GQ28" s="339"/>
      <c r="GR28" s="339"/>
      <c r="GS28" s="339"/>
      <c r="GT28" s="339"/>
      <c r="GU28" s="339"/>
      <c r="GV28" s="339"/>
      <c r="GW28" s="339"/>
      <c r="GX28" s="339"/>
      <c r="GY28" s="339"/>
      <c r="GZ28" s="339"/>
      <c r="HA28" s="339"/>
      <c r="HB28" s="339"/>
      <c r="HC28" s="339"/>
      <c r="HD28" s="339"/>
      <c r="HE28" s="339"/>
      <c r="HF28" s="339"/>
      <c r="HG28" s="339"/>
      <c r="HH28" s="339"/>
      <c r="HI28" s="339"/>
      <c r="HJ28" s="339"/>
      <c r="HK28" s="339"/>
      <c r="HL28" s="339"/>
      <c r="HM28" s="339"/>
      <c r="HN28" s="339"/>
      <c r="HO28" s="339"/>
      <c r="HP28" s="339"/>
      <c r="HQ28" s="339"/>
      <c r="HR28" s="339"/>
      <c r="HS28" s="339"/>
      <c r="HT28" s="339"/>
      <c r="HU28" s="339"/>
      <c r="HV28" s="339"/>
      <c r="HW28" s="339"/>
      <c r="HX28" s="339"/>
      <c r="HY28" s="339"/>
      <c r="HZ28" s="339"/>
      <c r="IA28" s="339"/>
      <c r="IB28" s="339"/>
      <c r="IC28" s="339"/>
      <c r="ID28" s="339"/>
      <c r="IE28" s="339"/>
      <c r="IF28" s="339"/>
      <c r="IG28" s="339"/>
      <c r="IH28" s="339"/>
      <c r="II28" s="339"/>
      <c r="IJ28" s="339"/>
      <c r="IK28" s="339"/>
      <c r="IL28" s="339"/>
      <c r="IM28" s="339"/>
      <c r="IN28" s="339"/>
      <c r="IO28" s="339"/>
      <c r="IP28" s="339"/>
      <c r="IQ28" s="339"/>
      <c r="IR28" s="339"/>
      <c r="IS28" s="339"/>
      <c r="IT28" s="339"/>
      <c r="IU28" s="339"/>
      <c r="IV28" s="339"/>
      <c r="IW28" s="339"/>
      <c r="IX28" s="339"/>
      <c r="IY28" s="339"/>
      <c r="IZ28" s="339"/>
      <c r="JA28" s="339"/>
      <c r="JB28" s="339"/>
      <c r="JC28" s="339"/>
      <c r="JD28" s="339"/>
      <c r="JE28" s="339"/>
      <c r="JF28" s="339"/>
      <c r="JG28" s="339"/>
      <c r="JH28" s="339"/>
      <c r="JI28" s="339"/>
      <c r="JJ28" s="339"/>
      <c r="JK28" s="339"/>
      <c r="JL28" s="339"/>
      <c r="JM28" s="339"/>
      <c r="JN28" s="339"/>
      <c r="JO28" s="339"/>
      <c r="JP28" s="339"/>
      <c r="JQ28" s="339"/>
      <c r="JR28" s="339"/>
      <c r="JS28" s="339"/>
      <c r="JT28" s="339"/>
      <c r="JU28" s="339"/>
      <c r="JV28" s="339"/>
      <c r="JW28" s="339"/>
      <c r="JX28" s="339"/>
      <c r="JY28" s="339"/>
      <c r="JZ28" s="339"/>
      <c r="KA28" s="339"/>
      <c r="KB28" s="339"/>
      <c r="KC28" s="339"/>
      <c r="KD28" s="339"/>
      <c r="KE28" s="339"/>
      <c r="KF28" s="339"/>
      <c r="KG28" s="339"/>
      <c r="KH28" s="339"/>
      <c r="KI28" s="339"/>
      <c r="KJ28" s="339"/>
      <c r="KK28" s="339"/>
      <c r="KL28" s="339"/>
      <c r="KM28" s="339"/>
      <c r="KN28" s="339"/>
      <c r="KO28" s="339"/>
      <c r="KP28" s="339"/>
      <c r="KQ28" s="339"/>
      <c r="KR28" s="339"/>
      <c r="KS28" s="339"/>
      <c r="KT28" s="339"/>
      <c r="KU28" s="339"/>
      <c r="KV28" s="339"/>
      <c r="KW28" s="339"/>
      <c r="KX28" s="339"/>
      <c r="KY28" s="339"/>
      <c r="KZ28" s="339"/>
      <c r="LA28" s="339"/>
      <c r="LB28" s="339"/>
      <c r="LC28" s="339"/>
      <c r="LD28" s="339"/>
      <c r="LE28" s="339"/>
      <c r="LF28" s="339"/>
      <c r="LG28" s="339"/>
      <c r="LH28" s="339"/>
      <c r="LI28" s="339"/>
      <c r="LJ28" s="339"/>
      <c r="LK28" s="339"/>
      <c r="LL28" s="339"/>
      <c r="LM28" s="339"/>
      <c r="LN28" s="339"/>
      <c r="LO28" s="339"/>
      <c r="LP28" s="339"/>
      <c r="LQ28" s="339"/>
      <c r="LR28" s="339"/>
      <c r="LS28" s="339"/>
      <c r="LT28" s="339"/>
      <c r="LU28" s="339"/>
      <c r="LV28" s="339"/>
      <c r="LW28" s="339"/>
      <c r="LX28" s="339"/>
      <c r="LY28" s="339"/>
      <c r="LZ28" s="339"/>
      <c r="MA28" s="339"/>
      <c r="MB28" s="339"/>
      <c r="MC28" s="339"/>
      <c r="MD28" s="339"/>
      <c r="ME28" s="339"/>
      <c r="MF28" s="339"/>
      <c r="MG28" s="339"/>
      <c r="MH28" s="339"/>
      <c r="MI28" s="339"/>
      <c r="MJ28" s="339"/>
      <c r="MK28" s="339"/>
      <c r="ML28" s="339"/>
      <c r="MM28" s="339"/>
      <c r="MN28" s="339"/>
      <c r="MO28" s="339"/>
      <c r="MP28" s="339"/>
      <c r="MQ28" s="339"/>
      <c r="MR28" s="339"/>
      <c r="MS28" s="339"/>
      <c r="MT28" s="339"/>
      <c r="MU28" s="339"/>
    </row>
    <row r="29" spans="2:359" s="170" customFormat="1" ht="14" customHeight="1">
      <c r="B29" s="171"/>
      <c r="C29" s="172">
        <v>8</v>
      </c>
      <c r="D29" s="173" t="e">
        <f>VLOOKUP(C29,'Etape 2 (Biométrie)'!$V$14:$Y$76,2,FALSE)</f>
        <v>#N/A</v>
      </c>
      <c r="E29" s="174" t="e">
        <f>VLOOKUP(D29,'Etape 2 (Biométrie)'!W$14:AB$76,6,FALSE)</f>
        <v>#N/A</v>
      </c>
      <c r="F29" s="178" t="str">
        <f>IF(ISNA(VLOOKUP(D29,'Etape 2 (Biométrie)'!W$14:AA$75,5,FALSE)),"-",VLOOKUP(D29,'Etape 2 (Biométrie)'!W$14:AA$75,5,FALSE))</f>
        <v>-</v>
      </c>
      <c r="G29" s="176"/>
      <c r="H29" s="177" t="e">
        <f>VLOOKUP(C29,'Etape 3 (Faune potentielle)'!Q$23:R$61,2,FALSE)</f>
        <v>#N/A</v>
      </c>
      <c r="I29" s="178" t="e">
        <f>VLOOKUP(H29,'Etape 2 (Biométrie)'!W$14:AA$75,5,FALSE)</f>
        <v>#N/A</v>
      </c>
      <c r="J29" s="105"/>
      <c r="K29" s="179"/>
      <c r="L29" s="105"/>
      <c r="M29" s="478"/>
      <c r="N29" s="105"/>
      <c r="O29" s="105"/>
      <c r="P29" s="105"/>
      <c r="Q29" s="105"/>
      <c r="R29" s="105"/>
      <c r="S29" s="105"/>
      <c r="T29" s="105"/>
      <c r="U29" s="180"/>
      <c r="W29" s="170" t="s">
        <v>161</v>
      </c>
      <c r="Y29" s="170">
        <v>1</v>
      </c>
      <c r="AA29" s="170">
        <f>COUNTIF(AB$22:AB29,"Indicatrice")</f>
        <v>0</v>
      </c>
      <c r="AB29" s="170" t="e">
        <f>VLOOKUP(AC29,'Etape 2 (Biométrie)'!W$14:AA$76,5,FALSE)</f>
        <v>#N/A</v>
      </c>
      <c r="AC29" s="335" t="e">
        <f t="shared" si="1"/>
        <v>#N/A</v>
      </c>
      <c r="AK29" s="181"/>
      <c r="AL29" s="181"/>
      <c r="AM29" s="181"/>
      <c r="AN29" s="181"/>
      <c r="AO29" s="181"/>
      <c r="CB29" s="339"/>
      <c r="CC29" s="339"/>
      <c r="CD29" s="339"/>
      <c r="CE29" s="339"/>
      <c r="CF29" s="339"/>
      <c r="CG29" s="339"/>
      <c r="CH29" s="339"/>
      <c r="CI29" s="339"/>
      <c r="CJ29" s="339"/>
      <c r="CK29" s="339"/>
      <c r="CL29" s="339"/>
      <c r="CM29" s="339"/>
      <c r="CN29" s="339"/>
      <c r="CO29" s="339"/>
      <c r="CP29" s="339"/>
      <c r="CQ29" s="339"/>
      <c r="CR29" s="339"/>
      <c r="CS29" s="339"/>
      <c r="CT29" s="339"/>
      <c r="CU29" s="339"/>
      <c r="CV29" s="339"/>
      <c r="CW29" s="339"/>
      <c r="CX29" s="339"/>
      <c r="CY29" s="339"/>
      <c r="CZ29" s="339"/>
      <c r="DA29" s="339"/>
      <c r="DB29" s="339"/>
      <c r="DC29" s="339"/>
      <c r="DD29" s="339"/>
      <c r="DE29" s="339"/>
      <c r="DF29" s="339"/>
      <c r="DG29" s="339"/>
      <c r="DH29" s="339"/>
      <c r="DI29" s="339"/>
      <c r="DJ29" s="339"/>
      <c r="DK29" s="339"/>
      <c r="DL29" s="339"/>
      <c r="DM29" s="339"/>
      <c r="DN29" s="339"/>
      <c r="DO29" s="339"/>
      <c r="DP29" s="339"/>
      <c r="DQ29" s="339"/>
      <c r="DR29" s="339"/>
      <c r="DS29" s="339"/>
      <c r="DT29" s="339"/>
      <c r="DU29" s="339"/>
      <c r="DV29" s="339"/>
      <c r="DW29" s="339"/>
      <c r="DX29" s="339"/>
      <c r="DY29" s="339"/>
      <c r="DZ29" s="339"/>
      <c r="EA29" s="339"/>
      <c r="EB29" s="339"/>
      <c r="EC29" s="339"/>
      <c r="ED29" s="339"/>
      <c r="EE29" s="339"/>
      <c r="EF29" s="339"/>
      <c r="EG29" s="339"/>
      <c r="EH29" s="339"/>
      <c r="EI29" s="339"/>
      <c r="EJ29" s="339"/>
      <c r="EK29" s="339"/>
      <c r="EL29" s="339"/>
      <c r="EM29" s="339"/>
      <c r="EN29" s="339"/>
      <c r="EO29" s="339"/>
      <c r="EP29" s="339"/>
      <c r="EQ29" s="339"/>
      <c r="ER29" s="339"/>
      <c r="ES29" s="339"/>
      <c r="ET29" s="339"/>
      <c r="EU29" s="339"/>
      <c r="EV29" s="339"/>
      <c r="EW29" s="339"/>
      <c r="EX29" s="339"/>
      <c r="EY29" s="339"/>
      <c r="EZ29" s="339"/>
      <c r="FA29" s="339"/>
      <c r="FB29" s="339"/>
      <c r="FC29" s="339"/>
      <c r="FD29" s="339"/>
      <c r="FE29" s="339"/>
      <c r="FF29" s="339"/>
      <c r="FG29" s="339"/>
      <c r="FH29" s="339"/>
      <c r="FI29" s="339"/>
      <c r="FJ29" s="339"/>
      <c r="FK29" s="339"/>
      <c r="FL29" s="339"/>
      <c r="FM29" s="339"/>
      <c r="FN29" s="339"/>
      <c r="FO29" s="339"/>
      <c r="FP29" s="339"/>
      <c r="FQ29" s="339"/>
      <c r="FR29" s="339"/>
      <c r="FS29" s="339"/>
      <c r="FT29" s="339"/>
      <c r="FU29" s="339"/>
      <c r="FV29" s="339"/>
      <c r="FW29" s="339"/>
      <c r="FX29" s="339"/>
      <c r="FY29" s="339"/>
      <c r="FZ29" s="339"/>
      <c r="GA29" s="339"/>
      <c r="GB29" s="339"/>
      <c r="GC29" s="339"/>
      <c r="GD29" s="339"/>
      <c r="GE29" s="339"/>
      <c r="GF29" s="339"/>
      <c r="GG29" s="339"/>
      <c r="GH29" s="339"/>
      <c r="GI29" s="339"/>
      <c r="GJ29" s="339"/>
      <c r="GK29" s="339"/>
      <c r="GL29" s="339"/>
      <c r="GM29" s="339"/>
      <c r="GN29" s="339"/>
      <c r="GO29" s="339"/>
      <c r="GP29" s="339"/>
      <c r="GQ29" s="339"/>
      <c r="GR29" s="339"/>
      <c r="GS29" s="339"/>
      <c r="GT29" s="339"/>
      <c r="GU29" s="339"/>
      <c r="GV29" s="339"/>
      <c r="GW29" s="339"/>
      <c r="GX29" s="339"/>
      <c r="GY29" s="339"/>
      <c r="GZ29" s="339"/>
      <c r="HA29" s="339"/>
      <c r="HB29" s="339"/>
      <c r="HC29" s="339"/>
      <c r="HD29" s="339"/>
      <c r="HE29" s="339"/>
      <c r="HF29" s="339"/>
      <c r="HG29" s="339"/>
      <c r="HH29" s="339"/>
      <c r="HI29" s="339"/>
      <c r="HJ29" s="339"/>
      <c r="HK29" s="339"/>
      <c r="HL29" s="339"/>
      <c r="HM29" s="339"/>
      <c r="HN29" s="339"/>
      <c r="HO29" s="339"/>
      <c r="HP29" s="339"/>
      <c r="HQ29" s="339"/>
      <c r="HR29" s="339"/>
      <c r="HS29" s="339"/>
      <c r="HT29" s="339"/>
      <c r="HU29" s="339"/>
      <c r="HV29" s="339"/>
      <c r="HW29" s="339"/>
      <c r="HX29" s="339"/>
      <c r="HY29" s="339"/>
      <c r="HZ29" s="339"/>
      <c r="IA29" s="339"/>
      <c r="IB29" s="339"/>
      <c r="IC29" s="339"/>
      <c r="ID29" s="339"/>
      <c r="IE29" s="339"/>
      <c r="IF29" s="339"/>
      <c r="IG29" s="339"/>
      <c r="IH29" s="339"/>
      <c r="II29" s="339"/>
      <c r="IJ29" s="339"/>
      <c r="IK29" s="339"/>
      <c r="IL29" s="339"/>
      <c r="IM29" s="339"/>
      <c r="IN29" s="339"/>
      <c r="IO29" s="339"/>
      <c r="IP29" s="339"/>
      <c r="IQ29" s="339"/>
      <c r="IR29" s="339"/>
      <c r="IS29" s="339"/>
      <c r="IT29" s="339"/>
      <c r="IU29" s="339"/>
      <c r="IV29" s="339"/>
      <c r="IW29" s="339"/>
      <c r="IX29" s="339"/>
      <c r="IY29" s="339"/>
      <c r="IZ29" s="339"/>
      <c r="JA29" s="339"/>
      <c r="JB29" s="339"/>
      <c r="JC29" s="339"/>
      <c r="JD29" s="339"/>
      <c r="JE29" s="339"/>
      <c r="JF29" s="339"/>
      <c r="JG29" s="339"/>
      <c r="JH29" s="339"/>
      <c r="JI29" s="339"/>
      <c r="JJ29" s="339"/>
      <c r="JK29" s="339"/>
      <c r="JL29" s="339"/>
      <c r="JM29" s="339"/>
      <c r="JN29" s="339"/>
      <c r="JO29" s="339"/>
      <c r="JP29" s="339"/>
      <c r="JQ29" s="339"/>
      <c r="JR29" s="339"/>
      <c r="JS29" s="339"/>
      <c r="JT29" s="339"/>
      <c r="JU29" s="339"/>
      <c r="JV29" s="339"/>
      <c r="JW29" s="339"/>
      <c r="JX29" s="339"/>
      <c r="JY29" s="339"/>
      <c r="JZ29" s="339"/>
      <c r="KA29" s="339"/>
      <c r="KB29" s="339"/>
      <c r="KC29" s="339"/>
      <c r="KD29" s="339"/>
      <c r="KE29" s="339"/>
      <c r="KF29" s="339"/>
      <c r="KG29" s="339"/>
      <c r="KH29" s="339"/>
      <c r="KI29" s="339"/>
      <c r="KJ29" s="339"/>
      <c r="KK29" s="339"/>
      <c r="KL29" s="339"/>
      <c r="KM29" s="339"/>
      <c r="KN29" s="339"/>
      <c r="KO29" s="339"/>
      <c r="KP29" s="339"/>
      <c r="KQ29" s="339"/>
      <c r="KR29" s="339"/>
      <c r="KS29" s="339"/>
      <c r="KT29" s="339"/>
      <c r="KU29" s="339"/>
      <c r="KV29" s="339"/>
      <c r="KW29" s="339"/>
      <c r="KX29" s="339"/>
      <c r="KY29" s="339"/>
      <c r="KZ29" s="339"/>
      <c r="LA29" s="339"/>
      <c r="LB29" s="339"/>
      <c r="LC29" s="339"/>
      <c r="LD29" s="339"/>
      <c r="LE29" s="339"/>
      <c r="LF29" s="339"/>
      <c r="LG29" s="339"/>
      <c r="LH29" s="339"/>
      <c r="LI29" s="339"/>
      <c r="LJ29" s="339"/>
      <c r="LK29" s="339"/>
      <c r="LL29" s="339"/>
      <c r="LM29" s="339"/>
      <c r="LN29" s="339"/>
      <c r="LO29" s="339"/>
      <c r="LP29" s="339"/>
      <c r="LQ29" s="339"/>
      <c r="LR29" s="339"/>
      <c r="LS29" s="339"/>
      <c r="LT29" s="339"/>
      <c r="LU29" s="339"/>
      <c r="LV29" s="339"/>
      <c r="LW29" s="339"/>
      <c r="LX29" s="339"/>
      <c r="LY29" s="339"/>
      <c r="LZ29" s="339"/>
      <c r="MA29" s="339"/>
      <c r="MB29" s="339"/>
      <c r="MC29" s="339"/>
      <c r="MD29" s="339"/>
      <c r="ME29" s="339"/>
      <c r="MF29" s="339"/>
      <c r="MG29" s="339"/>
      <c r="MH29" s="339"/>
      <c r="MI29" s="339"/>
      <c r="MJ29" s="339"/>
      <c r="MK29" s="339"/>
      <c r="ML29" s="339"/>
      <c r="MM29" s="339"/>
      <c r="MN29" s="339"/>
      <c r="MO29" s="339"/>
      <c r="MP29" s="339"/>
      <c r="MQ29" s="339"/>
      <c r="MR29" s="339"/>
      <c r="MS29" s="339"/>
      <c r="MT29" s="339"/>
      <c r="MU29" s="339"/>
    </row>
    <row r="30" spans="2:359" s="170" customFormat="1" ht="14" customHeight="1">
      <c r="B30" s="171"/>
      <c r="C30" s="172">
        <v>9</v>
      </c>
      <c r="D30" s="173" t="e">
        <f>VLOOKUP(C30,'Etape 2 (Biométrie)'!$V$14:$Y$76,2,FALSE)</f>
        <v>#N/A</v>
      </c>
      <c r="E30" s="174" t="e">
        <f>VLOOKUP(D30,'Etape 2 (Biométrie)'!W$14:AB$76,6,FALSE)</f>
        <v>#N/A</v>
      </c>
      <c r="F30" s="178" t="str">
        <f>IF(ISNA(VLOOKUP(D30,'Etape 2 (Biométrie)'!W$14:AA$75,5,FALSE)),"-",VLOOKUP(D30,'Etape 2 (Biométrie)'!W$14:AA$75,5,FALSE))</f>
        <v>-</v>
      </c>
      <c r="G30" s="176"/>
      <c r="H30" s="177" t="e">
        <f>VLOOKUP(C30,'Etape 3 (Faune potentielle)'!Q$23:R$61,2,FALSE)</f>
        <v>#N/A</v>
      </c>
      <c r="I30" s="178" t="e">
        <f>VLOOKUP(H30,'Etape 2 (Biométrie)'!W$14:AA$75,5,FALSE)</f>
        <v>#N/A</v>
      </c>
      <c r="J30" s="105"/>
      <c r="K30" s="179"/>
      <c r="L30" s="105"/>
      <c r="M30" s="478"/>
      <c r="N30" s="105"/>
      <c r="O30" s="105"/>
      <c r="P30" s="105"/>
      <c r="Q30" s="105"/>
      <c r="R30" s="105"/>
      <c r="S30" s="105"/>
      <c r="T30" s="105"/>
      <c r="U30" s="180"/>
      <c r="W30" s="170" t="s">
        <v>162</v>
      </c>
      <c r="X30" s="184"/>
      <c r="Y30" s="184">
        <v>2</v>
      </c>
      <c r="AA30" s="170">
        <f>COUNTIF(AB$22:AB30,"Indicatrice")</f>
        <v>0</v>
      </c>
      <c r="AB30" s="170" t="e">
        <f>VLOOKUP(AC30,'Etape 2 (Biométrie)'!W$14:AA$76,5,FALSE)</f>
        <v>#N/A</v>
      </c>
      <c r="AC30" s="335" t="e">
        <f t="shared" si="1"/>
        <v>#N/A</v>
      </c>
      <c r="AK30" s="181"/>
      <c r="AL30" s="181"/>
      <c r="AM30" s="181"/>
      <c r="AN30" s="181"/>
      <c r="AO30" s="181"/>
      <c r="CB30" s="339"/>
      <c r="CC30" s="339"/>
      <c r="CD30" s="339"/>
      <c r="CE30" s="339"/>
      <c r="CF30" s="339"/>
      <c r="CG30" s="339"/>
      <c r="CH30" s="339"/>
      <c r="CI30" s="339"/>
      <c r="CJ30" s="339"/>
      <c r="CK30" s="339"/>
      <c r="CL30" s="339"/>
      <c r="CM30" s="339"/>
      <c r="CN30" s="339"/>
      <c r="CO30" s="339"/>
      <c r="CP30" s="339"/>
      <c r="CQ30" s="339"/>
      <c r="CR30" s="339"/>
      <c r="CS30" s="339"/>
      <c r="CT30" s="339"/>
      <c r="CU30" s="339"/>
      <c r="CV30" s="339"/>
      <c r="CW30" s="339"/>
      <c r="CX30" s="339"/>
      <c r="CY30" s="339"/>
      <c r="CZ30" s="339"/>
      <c r="DA30" s="339"/>
      <c r="DB30" s="339"/>
      <c r="DC30" s="339"/>
      <c r="DD30" s="339"/>
      <c r="DE30" s="339"/>
      <c r="DF30" s="339"/>
      <c r="DG30" s="339"/>
      <c r="DH30" s="339"/>
      <c r="DI30" s="339"/>
      <c r="DJ30" s="339"/>
      <c r="DK30" s="339"/>
      <c r="DL30" s="339"/>
      <c r="DM30" s="339"/>
      <c r="DN30" s="339"/>
      <c r="DO30" s="339"/>
      <c r="DP30" s="339"/>
      <c r="DQ30" s="339"/>
      <c r="DR30" s="339"/>
      <c r="DS30" s="339"/>
      <c r="DT30" s="339"/>
      <c r="DU30" s="339"/>
      <c r="DV30" s="339"/>
      <c r="DW30" s="339"/>
      <c r="DX30" s="339"/>
      <c r="DY30" s="339"/>
      <c r="DZ30" s="339"/>
      <c r="EA30" s="339"/>
      <c r="EB30" s="339"/>
      <c r="EC30" s="339"/>
      <c r="ED30" s="339"/>
      <c r="EE30" s="339"/>
      <c r="EF30" s="339"/>
      <c r="EG30" s="339"/>
      <c r="EH30" s="339"/>
      <c r="EI30" s="339"/>
      <c r="EJ30" s="339"/>
      <c r="EK30" s="339"/>
      <c r="EL30" s="339"/>
      <c r="EM30" s="339"/>
      <c r="EN30" s="339"/>
      <c r="EO30" s="339"/>
      <c r="EP30" s="339"/>
      <c r="EQ30" s="339"/>
      <c r="ER30" s="339"/>
      <c r="ES30" s="339"/>
      <c r="ET30" s="339"/>
      <c r="EU30" s="339"/>
      <c r="EV30" s="339"/>
      <c r="EW30" s="339"/>
      <c r="EX30" s="339"/>
      <c r="EY30" s="339"/>
      <c r="EZ30" s="339"/>
      <c r="FA30" s="339"/>
      <c r="FB30" s="339"/>
      <c r="FC30" s="339"/>
      <c r="FD30" s="339"/>
      <c r="FE30" s="339"/>
      <c r="FF30" s="339"/>
      <c r="FG30" s="339"/>
      <c r="FH30" s="339"/>
      <c r="FI30" s="339"/>
      <c r="FJ30" s="339"/>
      <c r="FK30" s="339"/>
      <c r="FL30" s="339"/>
      <c r="FM30" s="339"/>
      <c r="FN30" s="339"/>
      <c r="FO30" s="339"/>
      <c r="FP30" s="339"/>
      <c r="FQ30" s="339"/>
      <c r="FR30" s="339"/>
      <c r="FS30" s="339"/>
      <c r="FT30" s="339"/>
      <c r="FU30" s="339"/>
      <c r="FV30" s="339"/>
      <c r="FW30" s="339"/>
      <c r="FX30" s="339"/>
      <c r="FY30" s="339"/>
      <c r="FZ30" s="339"/>
      <c r="GA30" s="339"/>
      <c r="GB30" s="339"/>
      <c r="GC30" s="339"/>
      <c r="GD30" s="339"/>
      <c r="GE30" s="339"/>
      <c r="GF30" s="339"/>
      <c r="GG30" s="339"/>
      <c r="GH30" s="339"/>
      <c r="GI30" s="339"/>
      <c r="GJ30" s="339"/>
      <c r="GK30" s="339"/>
      <c r="GL30" s="339"/>
      <c r="GM30" s="339"/>
      <c r="GN30" s="339"/>
      <c r="GO30" s="339"/>
      <c r="GP30" s="339"/>
      <c r="GQ30" s="339"/>
      <c r="GR30" s="339"/>
      <c r="GS30" s="339"/>
      <c r="GT30" s="339"/>
      <c r="GU30" s="339"/>
      <c r="GV30" s="339"/>
      <c r="GW30" s="339"/>
      <c r="GX30" s="339"/>
      <c r="GY30" s="339"/>
      <c r="GZ30" s="339"/>
      <c r="HA30" s="339"/>
      <c r="HB30" s="339"/>
      <c r="HC30" s="339"/>
      <c r="HD30" s="339"/>
      <c r="HE30" s="339"/>
      <c r="HF30" s="339"/>
      <c r="HG30" s="339"/>
      <c r="HH30" s="339"/>
      <c r="HI30" s="339"/>
      <c r="HJ30" s="339"/>
      <c r="HK30" s="339"/>
      <c r="HL30" s="339"/>
      <c r="HM30" s="339"/>
      <c r="HN30" s="339"/>
      <c r="HO30" s="339"/>
      <c r="HP30" s="339"/>
      <c r="HQ30" s="339"/>
      <c r="HR30" s="339"/>
      <c r="HS30" s="339"/>
      <c r="HT30" s="339"/>
      <c r="HU30" s="339"/>
      <c r="HV30" s="339"/>
      <c r="HW30" s="339"/>
      <c r="HX30" s="339"/>
      <c r="HY30" s="339"/>
      <c r="HZ30" s="339"/>
      <c r="IA30" s="339"/>
      <c r="IB30" s="339"/>
      <c r="IC30" s="339"/>
      <c r="ID30" s="339"/>
      <c r="IE30" s="339"/>
      <c r="IF30" s="339"/>
      <c r="IG30" s="339"/>
      <c r="IH30" s="339"/>
      <c r="II30" s="339"/>
      <c r="IJ30" s="339"/>
      <c r="IK30" s="339"/>
      <c r="IL30" s="339"/>
      <c r="IM30" s="339"/>
      <c r="IN30" s="339"/>
      <c r="IO30" s="339"/>
      <c r="IP30" s="339"/>
      <c r="IQ30" s="339"/>
      <c r="IR30" s="339"/>
      <c r="IS30" s="339"/>
      <c r="IT30" s="339"/>
      <c r="IU30" s="339"/>
      <c r="IV30" s="339"/>
      <c r="IW30" s="339"/>
      <c r="IX30" s="339"/>
      <c r="IY30" s="339"/>
      <c r="IZ30" s="339"/>
      <c r="JA30" s="339"/>
      <c r="JB30" s="339"/>
      <c r="JC30" s="339"/>
      <c r="JD30" s="339"/>
      <c r="JE30" s="339"/>
      <c r="JF30" s="339"/>
      <c r="JG30" s="339"/>
      <c r="JH30" s="339"/>
      <c r="JI30" s="339"/>
      <c r="JJ30" s="339"/>
      <c r="JK30" s="339"/>
      <c r="JL30" s="339"/>
      <c r="JM30" s="339"/>
      <c r="JN30" s="339"/>
      <c r="JO30" s="339"/>
      <c r="JP30" s="339"/>
      <c r="JQ30" s="339"/>
      <c r="JR30" s="339"/>
      <c r="JS30" s="339"/>
      <c r="JT30" s="339"/>
      <c r="JU30" s="339"/>
      <c r="JV30" s="339"/>
      <c r="JW30" s="339"/>
      <c r="JX30" s="339"/>
      <c r="JY30" s="339"/>
      <c r="JZ30" s="339"/>
      <c r="KA30" s="339"/>
      <c r="KB30" s="339"/>
      <c r="KC30" s="339"/>
      <c r="KD30" s="339"/>
      <c r="KE30" s="339"/>
      <c r="KF30" s="339"/>
      <c r="KG30" s="339"/>
      <c r="KH30" s="339"/>
      <c r="KI30" s="339"/>
      <c r="KJ30" s="339"/>
      <c r="KK30" s="339"/>
      <c r="KL30" s="339"/>
      <c r="KM30" s="339"/>
      <c r="KN30" s="339"/>
      <c r="KO30" s="339"/>
      <c r="KP30" s="339"/>
      <c r="KQ30" s="339"/>
      <c r="KR30" s="339"/>
      <c r="KS30" s="339"/>
      <c r="KT30" s="339"/>
      <c r="KU30" s="339"/>
      <c r="KV30" s="339"/>
      <c r="KW30" s="339"/>
      <c r="KX30" s="339"/>
      <c r="KY30" s="339"/>
      <c r="KZ30" s="339"/>
      <c r="LA30" s="339"/>
      <c r="LB30" s="339"/>
      <c r="LC30" s="339"/>
      <c r="LD30" s="339"/>
      <c r="LE30" s="339"/>
      <c r="LF30" s="339"/>
      <c r="LG30" s="339"/>
      <c r="LH30" s="339"/>
      <c r="LI30" s="339"/>
      <c r="LJ30" s="339"/>
      <c r="LK30" s="339"/>
      <c r="LL30" s="339"/>
      <c r="LM30" s="339"/>
      <c r="LN30" s="339"/>
      <c r="LO30" s="339"/>
      <c r="LP30" s="339"/>
      <c r="LQ30" s="339"/>
      <c r="LR30" s="339"/>
      <c r="LS30" s="339"/>
      <c r="LT30" s="339"/>
      <c r="LU30" s="339"/>
      <c r="LV30" s="339"/>
      <c r="LW30" s="339"/>
      <c r="LX30" s="339"/>
      <c r="LY30" s="339"/>
      <c r="LZ30" s="339"/>
      <c r="MA30" s="339"/>
      <c r="MB30" s="339"/>
      <c r="MC30" s="339"/>
      <c r="MD30" s="339"/>
      <c r="ME30" s="339"/>
      <c r="MF30" s="339"/>
      <c r="MG30" s="339"/>
      <c r="MH30" s="339"/>
      <c r="MI30" s="339"/>
      <c r="MJ30" s="339"/>
      <c r="MK30" s="339"/>
      <c r="ML30" s="339"/>
      <c r="MM30" s="339"/>
      <c r="MN30" s="339"/>
      <c r="MO30" s="339"/>
      <c r="MP30" s="339"/>
      <c r="MQ30" s="339"/>
      <c r="MR30" s="339"/>
      <c r="MS30" s="339"/>
      <c r="MT30" s="339"/>
      <c r="MU30" s="339"/>
    </row>
    <row r="31" spans="2:359" s="170" customFormat="1" ht="14" customHeight="1">
      <c r="B31" s="171"/>
      <c r="C31" s="172">
        <v>10</v>
      </c>
      <c r="D31" s="173" t="e">
        <f>VLOOKUP(C31,'Etape 2 (Biométrie)'!$V$14:$Y$76,2,FALSE)</f>
        <v>#N/A</v>
      </c>
      <c r="E31" s="174" t="e">
        <f>VLOOKUP(D31,'Etape 2 (Biométrie)'!W$14:AB$76,6,FALSE)</f>
        <v>#N/A</v>
      </c>
      <c r="F31" s="178" t="str">
        <f>IF(ISNA(VLOOKUP(D31,'Etape 2 (Biométrie)'!W$14:AA$75,5,FALSE)),"-",VLOOKUP(D31,'Etape 2 (Biométrie)'!W$14:AA$75,5,FALSE))</f>
        <v>-</v>
      </c>
      <c r="G31" s="176"/>
      <c r="H31" s="177" t="e">
        <f>VLOOKUP(C31,'Etape 3 (Faune potentielle)'!Q$23:R$61,2,FALSE)</f>
        <v>#N/A</v>
      </c>
      <c r="I31" s="178" t="e">
        <f>VLOOKUP(H31,'Etape 2 (Biométrie)'!W$14:AA$75,5,FALSE)</f>
        <v>#N/A</v>
      </c>
      <c r="J31" s="105"/>
      <c r="K31" s="179"/>
      <c r="L31" s="105"/>
      <c r="M31" s="478"/>
      <c r="N31" s="105"/>
      <c r="O31" s="105"/>
      <c r="P31" s="105"/>
      <c r="Q31" s="105"/>
      <c r="R31" s="105"/>
      <c r="S31" s="105"/>
      <c r="T31" s="105"/>
      <c r="U31" s="180"/>
      <c r="X31" s="182" t="s">
        <v>159</v>
      </c>
      <c r="Y31" s="182" t="str">
        <f>IF(X28=0,"non déterminé",IF(X28=3,2,IF(X28=2,1,0)))</f>
        <v>non déterminé</v>
      </c>
      <c r="AA31" s="170">
        <f>COUNTIF(AB$22:AB31,"Indicatrice")</f>
        <v>0</v>
      </c>
      <c r="AB31" s="170" t="e">
        <f>VLOOKUP(AC31,'Etape 2 (Biométrie)'!W$14:AA$76,5,FALSE)</f>
        <v>#N/A</v>
      </c>
      <c r="AC31" s="335" t="e">
        <f t="shared" si="1"/>
        <v>#N/A</v>
      </c>
      <c r="AK31" s="181"/>
      <c r="AL31" s="181"/>
      <c r="AM31" s="181"/>
      <c r="AN31" s="181"/>
      <c r="AO31" s="181"/>
      <c r="CB31" s="339"/>
      <c r="CC31" s="339"/>
      <c r="CD31" s="339"/>
      <c r="CE31" s="339"/>
      <c r="CF31" s="339"/>
      <c r="CG31" s="339"/>
      <c r="CH31" s="339"/>
      <c r="CI31" s="339"/>
      <c r="CJ31" s="339"/>
      <c r="CK31" s="339"/>
      <c r="CL31" s="339"/>
      <c r="CM31" s="339"/>
      <c r="CN31" s="339"/>
      <c r="CO31" s="339"/>
      <c r="CP31" s="339"/>
      <c r="CQ31" s="339"/>
      <c r="CR31" s="339"/>
      <c r="CS31" s="339"/>
      <c r="CT31" s="339"/>
      <c r="CU31" s="339"/>
      <c r="CV31" s="339"/>
      <c r="CW31" s="339"/>
      <c r="CX31" s="339"/>
      <c r="CY31" s="339"/>
      <c r="CZ31" s="339"/>
      <c r="DA31" s="339"/>
      <c r="DB31" s="339"/>
      <c r="DC31" s="339"/>
      <c r="DD31" s="339"/>
      <c r="DE31" s="339"/>
      <c r="DF31" s="339"/>
      <c r="DG31" s="339"/>
      <c r="DH31" s="339"/>
      <c r="DI31" s="339"/>
      <c r="DJ31" s="339"/>
      <c r="DK31" s="339"/>
      <c r="DL31" s="339"/>
      <c r="DM31" s="339"/>
      <c r="DN31" s="339"/>
      <c r="DO31" s="339"/>
      <c r="DP31" s="339"/>
      <c r="DQ31" s="339"/>
      <c r="DR31" s="339"/>
      <c r="DS31" s="339"/>
      <c r="DT31" s="339"/>
      <c r="DU31" s="339"/>
      <c r="DV31" s="339"/>
      <c r="DW31" s="339"/>
      <c r="DX31" s="339"/>
      <c r="DY31" s="339"/>
      <c r="DZ31" s="339"/>
      <c r="EA31" s="339"/>
      <c r="EB31" s="339"/>
      <c r="EC31" s="339"/>
      <c r="ED31" s="339"/>
      <c r="EE31" s="339"/>
      <c r="EF31" s="339"/>
      <c r="EG31" s="339"/>
      <c r="EH31" s="339"/>
      <c r="EI31" s="339"/>
      <c r="EJ31" s="339"/>
      <c r="EK31" s="339"/>
      <c r="EL31" s="339"/>
      <c r="EM31" s="339"/>
      <c r="EN31" s="339"/>
      <c r="EO31" s="339"/>
      <c r="EP31" s="339"/>
      <c r="EQ31" s="339"/>
      <c r="ER31" s="339"/>
      <c r="ES31" s="339"/>
      <c r="ET31" s="339"/>
      <c r="EU31" s="339"/>
      <c r="EV31" s="339"/>
      <c r="EW31" s="339"/>
      <c r="EX31" s="339"/>
      <c r="EY31" s="339"/>
      <c r="EZ31" s="339"/>
      <c r="FA31" s="339"/>
      <c r="FB31" s="339"/>
      <c r="FC31" s="339"/>
      <c r="FD31" s="339"/>
      <c r="FE31" s="339"/>
      <c r="FF31" s="339"/>
      <c r="FG31" s="339"/>
      <c r="FH31" s="339"/>
      <c r="FI31" s="339"/>
      <c r="FJ31" s="339"/>
      <c r="FK31" s="339"/>
      <c r="FL31" s="339"/>
      <c r="FM31" s="339"/>
      <c r="FN31" s="339"/>
      <c r="FO31" s="339"/>
      <c r="FP31" s="339"/>
      <c r="FQ31" s="339"/>
      <c r="FR31" s="339"/>
      <c r="FS31" s="339"/>
      <c r="FT31" s="339"/>
      <c r="FU31" s="339"/>
      <c r="FV31" s="339"/>
      <c r="FW31" s="339"/>
      <c r="FX31" s="339"/>
      <c r="FY31" s="339"/>
      <c r="FZ31" s="339"/>
      <c r="GA31" s="339"/>
      <c r="GB31" s="339"/>
      <c r="GC31" s="339"/>
      <c r="GD31" s="339"/>
      <c r="GE31" s="339"/>
      <c r="GF31" s="339"/>
      <c r="GG31" s="339"/>
      <c r="GH31" s="339"/>
      <c r="GI31" s="339"/>
      <c r="GJ31" s="339"/>
      <c r="GK31" s="339"/>
      <c r="GL31" s="339"/>
      <c r="GM31" s="339"/>
      <c r="GN31" s="339"/>
      <c r="GO31" s="339"/>
      <c r="GP31" s="339"/>
      <c r="GQ31" s="339"/>
      <c r="GR31" s="339"/>
      <c r="GS31" s="339"/>
      <c r="GT31" s="339"/>
      <c r="GU31" s="339"/>
      <c r="GV31" s="339"/>
      <c r="GW31" s="339"/>
      <c r="GX31" s="339"/>
      <c r="GY31" s="339"/>
      <c r="GZ31" s="339"/>
      <c r="HA31" s="339"/>
      <c r="HB31" s="339"/>
      <c r="HC31" s="339"/>
      <c r="HD31" s="339"/>
      <c r="HE31" s="339"/>
      <c r="HF31" s="339"/>
      <c r="HG31" s="339"/>
      <c r="HH31" s="339"/>
      <c r="HI31" s="339"/>
      <c r="HJ31" s="339"/>
      <c r="HK31" s="339"/>
      <c r="HL31" s="339"/>
      <c r="HM31" s="339"/>
      <c r="HN31" s="339"/>
      <c r="HO31" s="339"/>
      <c r="HP31" s="339"/>
      <c r="HQ31" s="339"/>
      <c r="HR31" s="339"/>
      <c r="HS31" s="339"/>
      <c r="HT31" s="339"/>
      <c r="HU31" s="339"/>
      <c r="HV31" s="339"/>
      <c r="HW31" s="339"/>
      <c r="HX31" s="339"/>
      <c r="HY31" s="339"/>
      <c r="HZ31" s="339"/>
      <c r="IA31" s="339"/>
      <c r="IB31" s="339"/>
      <c r="IC31" s="339"/>
      <c r="ID31" s="339"/>
      <c r="IE31" s="339"/>
      <c r="IF31" s="339"/>
      <c r="IG31" s="339"/>
      <c r="IH31" s="339"/>
      <c r="II31" s="339"/>
      <c r="IJ31" s="339"/>
      <c r="IK31" s="339"/>
      <c r="IL31" s="339"/>
      <c r="IM31" s="339"/>
      <c r="IN31" s="339"/>
      <c r="IO31" s="339"/>
      <c r="IP31" s="339"/>
      <c r="IQ31" s="339"/>
      <c r="IR31" s="339"/>
      <c r="IS31" s="339"/>
      <c r="IT31" s="339"/>
      <c r="IU31" s="339"/>
      <c r="IV31" s="339"/>
      <c r="IW31" s="339"/>
      <c r="IX31" s="339"/>
      <c r="IY31" s="339"/>
      <c r="IZ31" s="339"/>
      <c r="JA31" s="339"/>
      <c r="JB31" s="339"/>
      <c r="JC31" s="339"/>
      <c r="JD31" s="339"/>
      <c r="JE31" s="339"/>
      <c r="JF31" s="339"/>
      <c r="JG31" s="339"/>
      <c r="JH31" s="339"/>
      <c r="JI31" s="339"/>
      <c r="JJ31" s="339"/>
      <c r="JK31" s="339"/>
      <c r="JL31" s="339"/>
      <c r="JM31" s="339"/>
      <c r="JN31" s="339"/>
      <c r="JO31" s="339"/>
      <c r="JP31" s="339"/>
      <c r="JQ31" s="339"/>
      <c r="JR31" s="339"/>
      <c r="JS31" s="339"/>
      <c r="JT31" s="339"/>
      <c r="JU31" s="339"/>
      <c r="JV31" s="339"/>
      <c r="JW31" s="339"/>
      <c r="JX31" s="339"/>
      <c r="JY31" s="339"/>
      <c r="JZ31" s="339"/>
      <c r="KA31" s="339"/>
      <c r="KB31" s="339"/>
      <c r="KC31" s="339"/>
      <c r="KD31" s="339"/>
      <c r="KE31" s="339"/>
      <c r="KF31" s="339"/>
      <c r="KG31" s="339"/>
      <c r="KH31" s="339"/>
      <c r="KI31" s="339"/>
      <c r="KJ31" s="339"/>
      <c r="KK31" s="339"/>
      <c r="KL31" s="339"/>
      <c r="KM31" s="339"/>
      <c r="KN31" s="339"/>
      <c r="KO31" s="339"/>
      <c r="KP31" s="339"/>
      <c r="KQ31" s="339"/>
      <c r="KR31" s="339"/>
      <c r="KS31" s="339"/>
      <c r="KT31" s="339"/>
      <c r="KU31" s="339"/>
      <c r="KV31" s="339"/>
      <c r="KW31" s="339"/>
      <c r="KX31" s="339"/>
      <c r="KY31" s="339"/>
      <c r="KZ31" s="339"/>
      <c r="LA31" s="339"/>
      <c r="LB31" s="339"/>
      <c r="LC31" s="339"/>
      <c r="LD31" s="339"/>
      <c r="LE31" s="339"/>
      <c r="LF31" s="339"/>
      <c r="LG31" s="339"/>
      <c r="LH31" s="339"/>
      <c r="LI31" s="339"/>
      <c r="LJ31" s="339"/>
      <c r="LK31" s="339"/>
      <c r="LL31" s="339"/>
      <c r="LM31" s="339"/>
      <c r="LN31" s="339"/>
      <c r="LO31" s="339"/>
      <c r="LP31" s="339"/>
      <c r="LQ31" s="339"/>
      <c r="LR31" s="339"/>
      <c r="LS31" s="339"/>
      <c r="LT31" s="339"/>
      <c r="LU31" s="339"/>
      <c r="LV31" s="339"/>
      <c r="LW31" s="339"/>
      <c r="LX31" s="339"/>
      <c r="LY31" s="339"/>
      <c r="LZ31" s="339"/>
      <c r="MA31" s="339"/>
      <c r="MB31" s="339"/>
      <c r="MC31" s="339"/>
      <c r="MD31" s="339"/>
      <c r="ME31" s="339"/>
      <c r="MF31" s="339"/>
      <c r="MG31" s="339"/>
      <c r="MH31" s="339"/>
      <c r="MI31" s="339"/>
      <c r="MJ31" s="339"/>
      <c r="MK31" s="339"/>
      <c r="ML31" s="339"/>
      <c r="MM31" s="339"/>
      <c r="MN31" s="339"/>
      <c r="MO31" s="339"/>
      <c r="MP31" s="339"/>
      <c r="MQ31" s="339"/>
      <c r="MR31" s="339"/>
      <c r="MS31" s="339"/>
      <c r="MT31" s="339"/>
      <c r="MU31" s="339"/>
    </row>
    <row r="32" spans="2:359" s="170" customFormat="1" ht="14" customHeight="1">
      <c r="B32" s="171"/>
      <c r="C32" s="172">
        <v>11</v>
      </c>
      <c r="D32" s="173" t="e">
        <f>VLOOKUP(C32,'Etape 2 (Biométrie)'!$V$14:$Y$76,2,FALSE)</f>
        <v>#N/A</v>
      </c>
      <c r="E32" s="174" t="e">
        <f>VLOOKUP(D32,'Etape 2 (Biométrie)'!W$14:AB$76,6,FALSE)</f>
        <v>#N/A</v>
      </c>
      <c r="F32" s="178" t="str">
        <f>IF(ISNA(VLOOKUP(D32,'Etape 2 (Biométrie)'!W$14:AA$75,5,FALSE)),"-",VLOOKUP(D32,'Etape 2 (Biométrie)'!W$14:AA$75,5,FALSE))</f>
        <v>-</v>
      </c>
      <c r="G32" s="176"/>
      <c r="H32" s="177" t="e">
        <f>VLOOKUP(C32,'Etape 3 (Faune potentielle)'!Q$23:R$61,2,FALSE)</f>
        <v>#N/A</v>
      </c>
      <c r="I32" s="178" t="e">
        <f>VLOOKUP(H32,'Etape 2 (Biométrie)'!W$14:AA$75,5,FALSE)</f>
        <v>#N/A</v>
      </c>
      <c r="J32" s="105"/>
      <c r="K32" s="179"/>
      <c r="L32" s="105"/>
      <c r="M32" s="478"/>
      <c r="N32" s="105"/>
      <c r="O32" s="105"/>
      <c r="P32" s="105"/>
      <c r="Q32" s="105"/>
      <c r="R32" s="105"/>
      <c r="S32" s="105"/>
      <c r="T32" s="105"/>
      <c r="U32" s="180"/>
      <c r="AA32" s="170">
        <f>COUNTIF(AB$22:AB32,"Indicatrice")</f>
        <v>0</v>
      </c>
      <c r="AB32" s="170" t="e">
        <f>VLOOKUP(AC32,'Etape 2 (Biométrie)'!W$14:AA$76,5,FALSE)</f>
        <v>#N/A</v>
      </c>
      <c r="AC32" s="335" t="e">
        <f t="shared" si="1"/>
        <v>#N/A</v>
      </c>
      <c r="AK32" s="181"/>
      <c r="AL32" s="181"/>
      <c r="AM32" s="181"/>
      <c r="AN32" s="181"/>
      <c r="AO32" s="181"/>
      <c r="CB32" s="339"/>
      <c r="CC32" s="339"/>
      <c r="CD32" s="339"/>
      <c r="CE32" s="339"/>
      <c r="CF32" s="339"/>
      <c r="CG32" s="339"/>
      <c r="CH32" s="339"/>
      <c r="CI32" s="339"/>
      <c r="CJ32" s="339"/>
      <c r="CK32" s="339"/>
      <c r="CL32" s="339"/>
      <c r="CM32" s="339"/>
      <c r="CN32" s="339"/>
      <c r="CO32" s="339"/>
      <c r="CP32" s="339"/>
      <c r="CQ32" s="339"/>
      <c r="CR32" s="339"/>
      <c r="CS32" s="339"/>
      <c r="CT32" s="339"/>
      <c r="CU32" s="339"/>
      <c r="CV32" s="339"/>
      <c r="CW32" s="339"/>
      <c r="CX32" s="339"/>
      <c r="CY32" s="339"/>
      <c r="CZ32" s="339"/>
      <c r="DA32" s="339"/>
      <c r="DB32" s="339"/>
      <c r="DC32" s="339"/>
      <c r="DD32" s="339"/>
      <c r="DE32" s="339"/>
      <c r="DF32" s="339"/>
      <c r="DG32" s="339"/>
      <c r="DH32" s="339"/>
      <c r="DI32" s="339"/>
      <c r="DJ32" s="339"/>
      <c r="DK32" s="339"/>
      <c r="DL32" s="339"/>
      <c r="DM32" s="339"/>
      <c r="DN32" s="339"/>
      <c r="DO32" s="339"/>
      <c r="DP32" s="339"/>
      <c r="DQ32" s="339"/>
      <c r="DR32" s="339"/>
      <c r="DS32" s="339"/>
      <c r="DT32" s="339"/>
      <c r="DU32" s="339"/>
      <c r="DV32" s="339"/>
      <c r="DW32" s="339"/>
      <c r="DX32" s="339"/>
      <c r="DY32" s="339"/>
      <c r="DZ32" s="339"/>
      <c r="EA32" s="339"/>
      <c r="EB32" s="339"/>
      <c r="EC32" s="339"/>
      <c r="ED32" s="339"/>
      <c r="EE32" s="339"/>
      <c r="EF32" s="339"/>
      <c r="EG32" s="339"/>
      <c r="EH32" s="339"/>
      <c r="EI32" s="339"/>
      <c r="EJ32" s="339"/>
      <c r="EK32" s="339"/>
      <c r="EL32" s="339"/>
      <c r="EM32" s="339"/>
      <c r="EN32" s="339"/>
      <c r="EO32" s="339"/>
      <c r="EP32" s="339"/>
      <c r="EQ32" s="339"/>
      <c r="ER32" s="339"/>
      <c r="ES32" s="339"/>
      <c r="ET32" s="339"/>
      <c r="EU32" s="339"/>
      <c r="EV32" s="339"/>
      <c r="EW32" s="339"/>
      <c r="EX32" s="339"/>
      <c r="EY32" s="339"/>
      <c r="EZ32" s="339"/>
      <c r="FA32" s="339"/>
      <c r="FB32" s="339"/>
      <c r="FC32" s="339"/>
      <c r="FD32" s="339"/>
      <c r="FE32" s="339"/>
      <c r="FF32" s="339"/>
      <c r="FG32" s="339"/>
      <c r="FH32" s="339"/>
      <c r="FI32" s="339"/>
      <c r="FJ32" s="339"/>
      <c r="FK32" s="339"/>
      <c r="FL32" s="339"/>
      <c r="FM32" s="339"/>
      <c r="FN32" s="339"/>
      <c r="FO32" s="339"/>
      <c r="FP32" s="339"/>
      <c r="FQ32" s="339"/>
      <c r="FR32" s="339"/>
      <c r="FS32" s="339"/>
      <c r="FT32" s="339"/>
      <c r="FU32" s="339"/>
      <c r="FV32" s="339"/>
      <c r="FW32" s="339"/>
      <c r="FX32" s="339"/>
      <c r="FY32" s="339"/>
      <c r="FZ32" s="339"/>
      <c r="GA32" s="339"/>
      <c r="GB32" s="339"/>
      <c r="GC32" s="339"/>
      <c r="GD32" s="339"/>
      <c r="GE32" s="339"/>
      <c r="GF32" s="339"/>
      <c r="GG32" s="339"/>
      <c r="GH32" s="339"/>
      <c r="GI32" s="339"/>
      <c r="GJ32" s="339"/>
      <c r="GK32" s="339"/>
      <c r="GL32" s="339"/>
      <c r="GM32" s="339"/>
      <c r="GN32" s="339"/>
      <c r="GO32" s="339"/>
      <c r="GP32" s="339"/>
      <c r="GQ32" s="339"/>
      <c r="GR32" s="339"/>
      <c r="GS32" s="339"/>
      <c r="GT32" s="339"/>
      <c r="GU32" s="339"/>
      <c r="GV32" s="339"/>
      <c r="GW32" s="339"/>
      <c r="GX32" s="339"/>
      <c r="GY32" s="339"/>
      <c r="GZ32" s="339"/>
      <c r="HA32" s="339"/>
      <c r="HB32" s="339"/>
      <c r="HC32" s="339"/>
      <c r="HD32" s="339"/>
      <c r="HE32" s="339"/>
      <c r="HF32" s="339"/>
      <c r="HG32" s="339"/>
      <c r="HH32" s="339"/>
      <c r="HI32" s="339"/>
      <c r="HJ32" s="339"/>
      <c r="HK32" s="339"/>
      <c r="HL32" s="339"/>
      <c r="HM32" s="339"/>
      <c r="HN32" s="339"/>
      <c r="HO32" s="339"/>
      <c r="HP32" s="339"/>
      <c r="HQ32" s="339"/>
      <c r="HR32" s="339"/>
      <c r="HS32" s="339"/>
      <c r="HT32" s="339"/>
      <c r="HU32" s="339"/>
      <c r="HV32" s="339"/>
      <c r="HW32" s="339"/>
      <c r="HX32" s="339"/>
      <c r="HY32" s="339"/>
      <c r="HZ32" s="339"/>
      <c r="IA32" s="339"/>
      <c r="IB32" s="339"/>
      <c r="IC32" s="339"/>
      <c r="ID32" s="339"/>
      <c r="IE32" s="339"/>
      <c r="IF32" s="339"/>
      <c r="IG32" s="339"/>
      <c r="IH32" s="339"/>
      <c r="II32" s="339"/>
      <c r="IJ32" s="339"/>
      <c r="IK32" s="339"/>
      <c r="IL32" s="339"/>
      <c r="IM32" s="339"/>
      <c r="IN32" s="339"/>
      <c r="IO32" s="339"/>
      <c r="IP32" s="339"/>
      <c r="IQ32" s="339"/>
      <c r="IR32" s="339"/>
      <c r="IS32" s="339"/>
      <c r="IT32" s="339"/>
      <c r="IU32" s="339"/>
      <c r="IV32" s="339"/>
      <c r="IW32" s="339"/>
      <c r="IX32" s="339"/>
      <c r="IY32" s="339"/>
      <c r="IZ32" s="339"/>
      <c r="JA32" s="339"/>
      <c r="JB32" s="339"/>
      <c r="JC32" s="339"/>
      <c r="JD32" s="339"/>
      <c r="JE32" s="339"/>
      <c r="JF32" s="339"/>
      <c r="JG32" s="339"/>
      <c r="JH32" s="339"/>
      <c r="JI32" s="339"/>
      <c r="JJ32" s="339"/>
      <c r="JK32" s="339"/>
      <c r="JL32" s="339"/>
      <c r="JM32" s="339"/>
      <c r="JN32" s="339"/>
      <c r="JO32" s="339"/>
      <c r="JP32" s="339"/>
      <c r="JQ32" s="339"/>
      <c r="JR32" s="339"/>
      <c r="JS32" s="339"/>
      <c r="JT32" s="339"/>
      <c r="JU32" s="339"/>
      <c r="JV32" s="339"/>
      <c r="JW32" s="339"/>
      <c r="JX32" s="339"/>
      <c r="JY32" s="339"/>
      <c r="JZ32" s="339"/>
      <c r="KA32" s="339"/>
      <c r="KB32" s="339"/>
      <c r="KC32" s="339"/>
      <c r="KD32" s="339"/>
      <c r="KE32" s="339"/>
      <c r="KF32" s="339"/>
      <c r="KG32" s="339"/>
      <c r="KH32" s="339"/>
      <c r="KI32" s="339"/>
      <c r="KJ32" s="339"/>
      <c r="KK32" s="339"/>
      <c r="KL32" s="339"/>
      <c r="KM32" s="339"/>
      <c r="KN32" s="339"/>
      <c r="KO32" s="339"/>
      <c r="KP32" s="339"/>
      <c r="KQ32" s="339"/>
      <c r="KR32" s="339"/>
      <c r="KS32" s="339"/>
      <c r="KT32" s="339"/>
      <c r="KU32" s="339"/>
      <c r="KV32" s="339"/>
      <c r="KW32" s="339"/>
      <c r="KX32" s="339"/>
      <c r="KY32" s="339"/>
      <c r="KZ32" s="339"/>
      <c r="LA32" s="339"/>
      <c r="LB32" s="339"/>
      <c r="LC32" s="339"/>
      <c r="LD32" s="339"/>
      <c r="LE32" s="339"/>
      <c r="LF32" s="339"/>
      <c r="LG32" s="339"/>
      <c r="LH32" s="339"/>
      <c r="LI32" s="339"/>
      <c r="LJ32" s="339"/>
      <c r="LK32" s="339"/>
      <c r="LL32" s="339"/>
      <c r="LM32" s="339"/>
      <c r="LN32" s="339"/>
      <c r="LO32" s="339"/>
      <c r="LP32" s="339"/>
      <c r="LQ32" s="339"/>
      <c r="LR32" s="339"/>
      <c r="LS32" s="339"/>
      <c r="LT32" s="339"/>
      <c r="LU32" s="339"/>
      <c r="LV32" s="339"/>
      <c r="LW32" s="339"/>
      <c r="LX32" s="339"/>
      <c r="LY32" s="339"/>
      <c r="LZ32" s="339"/>
      <c r="MA32" s="339"/>
      <c r="MB32" s="339"/>
      <c r="MC32" s="339"/>
      <c r="MD32" s="339"/>
      <c r="ME32" s="339"/>
      <c r="MF32" s="339"/>
      <c r="MG32" s="339"/>
      <c r="MH32" s="339"/>
      <c r="MI32" s="339"/>
      <c r="MJ32" s="339"/>
      <c r="MK32" s="339"/>
      <c r="ML32" s="339"/>
      <c r="MM32" s="339"/>
      <c r="MN32" s="339"/>
      <c r="MO32" s="339"/>
      <c r="MP32" s="339"/>
      <c r="MQ32" s="339"/>
      <c r="MR32" s="339"/>
      <c r="MS32" s="339"/>
      <c r="MT32" s="339"/>
      <c r="MU32" s="339"/>
    </row>
    <row r="33" spans="2:359" s="170" customFormat="1" ht="14" customHeight="1">
      <c r="B33" s="171"/>
      <c r="C33" s="172">
        <v>12</v>
      </c>
      <c r="D33" s="173" t="e">
        <f>VLOOKUP(C33,'Etape 2 (Biométrie)'!$V$14:$Y$76,2,FALSE)</f>
        <v>#N/A</v>
      </c>
      <c r="E33" s="174" t="e">
        <f>VLOOKUP(D33,'Etape 2 (Biométrie)'!W$14:AB$76,6,FALSE)</f>
        <v>#N/A</v>
      </c>
      <c r="F33" s="178" t="str">
        <f>IF(ISNA(VLOOKUP(D33,'Etape 2 (Biométrie)'!W$14:AA$75,5,FALSE)),"-",VLOOKUP(D33,'Etape 2 (Biométrie)'!W$14:AA$75,5,FALSE))</f>
        <v>-</v>
      </c>
      <c r="G33" s="176"/>
      <c r="H33" s="177" t="e">
        <f>VLOOKUP(C33,'Etape 3 (Faune potentielle)'!Q$23:R$61,2,FALSE)</f>
        <v>#N/A</v>
      </c>
      <c r="I33" s="178" t="e">
        <f>VLOOKUP(H33,'Etape 2 (Biométrie)'!W$14:AA$75,5,FALSE)</f>
        <v>#N/A</v>
      </c>
      <c r="J33" s="105"/>
      <c r="K33" s="179"/>
      <c r="L33" s="105"/>
      <c r="M33" s="478"/>
      <c r="N33" s="105"/>
      <c r="O33" s="105"/>
      <c r="P33" s="105"/>
      <c r="Q33" s="105"/>
      <c r="R33" s="105"/>
      <c r="S33" s="105"/>
      <c r="T33" s="105"/>
      <c r="U33" s="180"/>
      <c r="AA33" s="170">
        <f>COUNTIF(AB$22:AB33,"Indicatrice")</f>
        <v>0</v>
      </c>
      <c r="AB33" s="170" t="e">
        <f>VLOOKUP(AC33,'Etape 2 (Biométrie)'!W$14:AA$76,5,FALSE)</f>
        <v>#N/A</v>
      </c>
      <c r="AC33" s="335" t="e">
        <f t="shared" si="1"/>
        <v>#N/A</v>
      </c>
      <c r="AK33" s="181"/>
      <c r="AL33" s="181"/>
      <c r="AM33" s="181"/>
      <c r="AN33" s="181"/>
      <c r="AO33" s="181"/>
      <c r="CB33" s="339"/>
      <c r="CC33" s="339"/>
      <c r="CD33" s="339"/>
      <c r="CE33" s="339"/>
      <c r="CF33" s="339"/>
      <c r="CG33" s="339"/>
      <c r="CH33" s="339"/>
      <c r="CI33" s="339"/>
      <c r="CJ33" s="339"/>
      <c r="CK33" s="339"/>
      <c r="CL33" s="339"/>
      <c r="CM33" s="339"/>
      <c r="CN33" s="339"/>
      <c r="CO33" s="339"/>
      <c r="CP33" s="339"/>
      <c r="CQ33" s="339"/>
      <c r="CR33" s="339"/>
      <c r="CS33" s="339"/>
      <c r="CT33" s="339"/>
      <c r="CU33" s="339"/>
      <c r="CV33" s="339"/>
      <c r="CW33" s="339"/>
      <c r="CX33" s="339"/>
      <c r="CY33" s="339"/>
      <c r="CZ33" s="339"/>
      <c r="DA33" s="339"/>
      <c r="DB33" s="339"/>
      <c r="DC33" s="339"/>
      <c r="DD33" s="339"/>
      <c r="DE33" s="339"/>
      <c r="DF33" s="339"/>
      <c r="DG33" s="339"/>
      <c r="DH33" s="339"/>
      <c r="DI33" s="339"/>
      <c r="DJ33" s="339"/>
      <c r="DK33" s="339"/>
      <c r="DL33" s="339"/>
      <c r="DM33" s="339"/>
      <c r="DN33" s="339"/>
      <c r="DO33" s="339"/>
      <c r="DP33" s="339"/>
      <c r="DQ33" s="339"/>
      <c r="DR33" s="339"/>
      <c r="DS33" s="339"/>
      <c r="DT33" s="339"/>
      <c r="DU33" s="339"/>
      <c r="DV33" s="339"/>
      <c r="DW33" s="339"/>
      <c r="DX33" s="339"/>
      <c r="DY33" s="339"/>
      <c r="DZ33" s="339"/>
      <c r="EA33" s="339"/>
      <c r="EB33" s="339"/>
      <c r="EC33" s="339"/>
      <c r="ED33" s="339"/>
      <c r="EE33" s="339"/>
      <c r="EF33" s="339"/>
      <c r="EG33" s="339"/>
      <c r="EH33" s="339"/>
      <c r="EI33" s="339"/>
      <c r="EJ33" s="339"/>
      <c r="EK33" s="339"/>
      <c r="EL33" s="339"/>
      <c r="EM33" s="339"/>
      <c r="EN33" s="339"/>
      <c r="EO33" s="339"/>
      <c r="EP33" s="339"/>
      <c r="EQ33" s="339"/>
      <c r="ER33" s="339"/>
      <c r="ES33" s="339"/>
      <c r="ET33" s="339"/>
      <c r="EU33" s="339"/>
      <c r="EV33" s="339"/>
      <c r="EW33" s="339"/>
      <c r="EX33" s="339"/>
      <c r="EY33" s="339"/>
      <c r="EZ33" s="339"/>
      <c r="FA33" s="339"/>
      <c r="FB33" s="339"/>
      <c r="FC33" s="339"/>
      <c r="FD33" s="339"/>
      <c r="FE33" s="339"/>
      <c r="FF33" s="339"/>
      <c r="FG33" s="339"/>
      <c r="FH33" s="339"/>
      <c r="FI33" s="339"/>
      <c r="FJ33" s="339"/>
      <c r="FK33" s="339"/>
      <c r="FL33" s="339"/>
      <c r="FM33" s="339"/>
      <c r="FN33" s="339"/>
      <c r="FO33" s="339"/>
      <c r="FP33" s="339"/>
      <c r="FQ33" s="339"/>
      <c r="FR33" s="339"/>
      <c r="FS33" s="339"/>
      <c r="FT33" s="339"/>
      <c r="FU33" s="339"/>
      <c r="FV33" s="339"/>
      <c r="FW33" s="339"/>
      <c r="FX33" s="339"/>
      <c r="FY33" s="339"/>
      <c r="FZ33" s="339"/>
      <c r="GA33" s="339"/>
      <c r="GB33" s="339"/>
      <c r="GC33" s="339"/>
      <c r="GD33" s="339"/>
      <c r="GE33" s="339"/>
      <c r="GF33" s="339"/>
      <c r="GG33" s="339"/>
      <c r="GH33" s="339"/>
      <c r="GI33" s="339"/>
      <c r="GJ33" s="339"/>
      <c r="GK33" s="339"/>
      <c r="GL33" s="339"/>
      <c r="GM33" s="339"/>
      <c r="GN33" s="339"/>
      <c r="GO33" s="339"/>
      <c r="GP33" s="339"/>
      <c r="GQ33" s="339"/>
      <c r="GR33" s="339"/>
      <c r="GS33" s="339"/>
      <c r="GT33" s="339"/>
      <c r="GU33" s="339"/>
      <c r="GV33" s="339"/>
      <c r="GW33" s="339"/>
      <c r="GX33" s="339"/>
      <c r="GY33" s="339"/>
      <c r="GZ33" s="339"/>
      <c r="HA33" s="339"/>
      <c r="HB33" s="339"/>
      <c r="HC33" s="339"/>
      <c r="HD33" s="339"/>
      <c r="HE33" s="339"/>
      <c r="HF33" s="339"/>
      <c r="HG33" s="339"/>
      <c r="HH33" s="339"/>
      <c r="HI33" s="339"/>
      <c r="HJ33" s="339"/>
      <c r="HK33" s="339"/>
      <c r="HL33" s="339"/>
      <c r="HM33" s="339"/>
      <c r="HN33" s="339"/>
      <c r="HO33" s="339"/>
      <c r="HP33" s="339"/>
      <c r="HQ33" s="339"/>
      <c r="HR33" s="339"/>
      <c r="HS33" s="339"/>
      <c r="HT33" s="339"/>
      <c r="HU33" s="339"/>
      <c r="HV33" s="339"/>
      <c r="HW33" s="339"/>
      <c r="HX33" s="339"/>
      <c r="HY33" s="339"/>
      <c r="HZ33" s="339"/>
      <c r="IA33" s="339"/>
      <c r="IB33" s="339"/>
      <c r="IC33" s="339"/>
      <c r="ID33" s="339"/>
      <c r="IE33" s="339"/>
      <c r="IF33" s="339"/>
      <c r="IG33" s="339"/>
      <c r="IH33" s="339"/>
      <c r="II33" s="339"/>
      <c r="IJ33" s="339"/>
      <c r="IK33" s="339"/>
      <c r="IL33" s="339"/>
      <c r="IM33" s="339"/>
      <c r="IN33" s="339"/>
      <c r="IO33" s="339"/>
      <c r="IP33" s="339"/>
      <c r="IQ33" s="339"/>
      <c r="IR33" s="339"/>
      <c r="IS33" s="339"/>
      <c r="IT33" s="339"/>
      <c r="IU33" s="339"/>
      <c r="IV33" s="339"/>
      <c r="IW33" s="339"/>
      <c r="IX33" s="339"/>
      <c r="IY33" s="339"/>
      <c r="IZ33" s="339"/>
      <c r="JA33" s="339"/>
      <c r="JB33" s="339"/>
      <c r="JC33" s="339"/>
      <c r="JD33" s="339"/>
      <c r="JE33" s="339"/>
      <c r="JF33" s="339"/>
      <c r="JG33" s="339"/>
      <c r="JH33" s="339"/>
      <c r="JI33" s="339"/>
      <c r="JJ33" s="339"/>
      <c r="JK33" s="339"/>
      <c r="JL33" s="339"/>
      <c r="JM33" s="339"/>
      <c r="JN33" s="339"/>
      <c r="JO33" s="339"/>
      <c r="JP33" s="339"/>
      <c r="JQ33" s="339"/>
      <c r="JR33" s="339"/>
      <c r="JS33" s="339"/>
      <c r="JT33" s="339"/>
      <c r="JU33" s="339"/>
      <c r="JV33" s="339"/>
      <c r="JW33" s="339"/>
      <c r="JX33" s="339"/>
      <c r="JY33" s="339"/>
      <c r="JZ33" s="339"/>
      <c r="KA33" s="339"/>
      <c r="KB33" s="339"/>
      <c r="KC33" s="339"/>
      <c r="KD33" s="339"/>
      <c r="KE33" s="339"/>
      <c r="KF33" s="339"/>
      <c r="KG33" s="339"/>
      <c r="KH33" s="339"/>
      <c r="KI33" s="339"/>
      <c r="KJ33" s="339"/>
      <c r="KK33" s="339"/>
      <c r="KL33" s="339"/>
      <c r="KM33" s="339"/>
      <c r="KN33" s="339"/>
      <c r="KO33" s="339"/>
      <c r="KP33" s="339"/>
      <c r="KQ33" s="339"/>
      <c r="KR33" s="339"/>
      <c r="KS33" s="339"/>
      <c r="KT33" s="339"/>
      <c r="KU33" s="339"/>
      <c r="KV33" s="339"/>
      <c r="KW33" s="339"/>
      <c r="KX33" s="339"/>
      <c r="KY33" s="339"/>
      <c r="KZ33" s="339"/>
      <c r="LA33" s="339"/>
      <c r="LB33" s="339"/>
      <c r="LC33" s="339"/>
      <c r="LD33" s="339"/>
      <c r="LE33" s="339"/>
      <c r="LF33" s="339"/>
      <c r="LG33" s="339"/>
      <c r="LH33" s="339"/>
      <c r="LI33" s="339"/>
      <c r="LJ33" s="339"/>
      <c r="LK33" s="339"/>
      <c r="LL33" s="339"/>
      <c r="LM33" s="339"/>
      <c r="LN33" s="339"/>
      <c r="LO33" s="339"/>
      <c r="LP33" s="339"/>
      <c r="LQ33" s="339"/>
      <c r="LR33" s="339"/>
      <c r="LS33" s="339"/>
      <c r="LT33" s="339"/>
      <c r="LU33" s="339"/>
      <c r="LV33" s="339"/>
      <c r="LW33" s="339"/>
      <c r="LX33" s="339"/>
      <c r="LY33" s="339"/>
      <c r="LZ33" s="339"/>
      <c r="MA33" s="339"/>
      <c r="MB33" s="339"/>
      <c r="MC33" s="339"/>
      <c r="MD33" s="339"/>
      <c r="ME33" s="339"/>
      <c r="MF33" s="339"/>
      <c r="MG33" s="339"/>
      <c r="MH33" s="339"/>
      <c r="MI33" s="339"/>
      <c r="MJ33" s="339"/>
      <c r="MK33" s="339"/>
      <c r="ML33" s="339"/>
      <c r="MM33" s="339"/>
      <c r="MN33" s="339"/>
      <c r="MO33" s="339"/>
      <c r="MP33" s="339"/>
      <c r="MQ33" s="339"/>
      <c r="MR33" s="339"/>
      <c r="MS33" s="339"/>
      <c r="MT33" s="339"/>
      <c r="MU33" s="339"/>
    </row>
    <row r="34" spans="2:359" s="170" customFormat="1" ht="14" customHeight="1">
      <c r="B34" s="171"/>
      <c r="C34" s="172">
        <v>13</v>
      </c>
      <c r="D34" s="173" t="e">
        <f>VLOOKUP(C34,'Etape 2 (Biométrie)'!$V$14:$Y$76,2,FALSE)</f>
        <v>#N/A</v>
      </c>
      <c r="E34" s="174" t="e">
        <f>VLOOKUP(D34,'Etape 2 (Biométrie)'!W$14:AB$76,6,FALSE)</f>
        <v>#N/A</v>
      </c>
      <c r="F34" s="178" t="str">
        <f>IF(ISNA(VLOOKUP(D34,'Etape 2 (Biométrie)'!W$14:AA$75,5,FALSE)),"-",VLOOKUP(D34,'Etape 2 (Biométrie)'!W$14:AA$75,5,FALSE))</f>
        <v>-</v>
      </c>
      <c r="G34" s="176"/>
      <c r="H34" s="177" t="e">
        <f>VLOOKUP(C34,'Etape 3 (Faune potentielle)'!Q$23:R$61,2,FALSE)</f>
        <v>#N/A</v>
      </c>
      <c r="I34" s="178" t="e">
        <f>VLOOKUP(H34,'Etape 2 (Biométrie)'!W$14:AA$75,5,FALSE)</f>
        <v>#N/A</v>
      </c>
      <c r="J34" s="105"/>
      <c r="K34" s="179"/>
      <c r="L34" s="105"/>
      <c r="M34" s="478"/>
      <c r="N34" s="105"/>
      <c r="O34" s="105"/>
      <c r="P34" s="105"/>
      <c r="Q34" s="105"/>
      <c r="R34" s="105"/>
      <c r="S34" s="105"/>
      <c r="T34" s="105"/>
      <c r="U34" s="180"/>
      <c r="AA34" s="170">
        <f>COUNTIF(AB$22:AB34,"Indicatrice")</f>
        <v>0</v>
      </c>
      <c r="AB34" s="170" t="e">
        <f>VLOOKUP(AC34,'Etape 2 (Biométrie)'!W$14:AA$76,5,FALSE)</f>
        <v>#N/A</v>
      </c>
      <c r="AC34" s="335" t="e">
        <f t="shared" si="1"/>
        <v>#N/A</v>
      </c>
      <c r="AK34" s="181"/>
      <c r="AL34" s="181"/>
      <c r="AM34" s="181"/>
      <c r="AN34" s="181"/>
      <c r="AO34" s="181"/>
      <c r="CB34" s="339"/>
      <c r="CC34" s="339"/>
      <c r="CD34" s="339"/>
      <c r="CE34" s="339"/>
      <c r="CF34" s="339"/>
      <c r="CG34" s="339"/>
      <c r="CH34" s="339"/>
      <c r="CI34" s="339"/>
      <c r="CJ34" s="339"/>
      <c r="CK34" s="339"/>
      <c r="CL34" s="339"/>
      <c r="CM34" s="339"/>
      <c r="CN34" s="339"/>
      <c r="CO34" s="339"/>
      <c r="CP34" s="339"/>
      <c r="CQ34" s="339"/>
      <c r="CR34" s="339"/>
      <c r="CS34" s="339"/>
      <c r="CT34" s="339"/>
      <c r="CU34" s="339"/>
      <c r="CV34" s="339"/>
      <c r="CW34" s="339"/>
      <c r="CX34" s="339"/>
      <c r="CY34" s="339"/>
      <c r="CZ34" s="339"/>
      <c r="DA34" s="339"/>
      <c r="DB34" s="339"/>
      <c r="DC34" s="339"/>
      <c r="DD34" s="339"/>
      <c r="DE34" s="339"/>
      <c r="DF34" s="339"/>
      <c r="DG34" s="339"/>
      <c r="DH34" s="339"/>
      <c r="DI34" s="339"/>
      <c r="DJ34" s="339"/>
      <c r="DK34" s="339"/>
      <c r="DL34" s="339"/>
      <c r="DM34" s="339"/>
      <c r="DN34" s="339"/>
      <c r="DO34" s="339"/>
      <c r="DP34" s="339"/>
      <c r="DQ34" s="339"/>
      <c r="DR34" s="339"/>
      <c r="DS34" s="339"/>
      <c r="DT34" s="339"/>
      <c r="DU34" s="339"/>
      <c r="DV34" s="339"/>
      <c r="DW34" s="339"/>
      <c r="DX34" s="339"/>
      <c r="DY34" s="339"/>
      <c r="DZ34" s="339"/>
      <c r="EA34" s="339"/>
      <c r="EB34" s="339"/>
      <c r="EC34" s="339"/>
      <c r="ED34" s="339"/>
      <c r="EE34" s="339"/>
      <c r="EF34" s="339"/>
      <c r="EG34" s="339"/>
      <c r="EH34" s="339"/>
      <c r="EI34" s="339"/>
      <c r="EJ34" s="339"/>
      <c r="EK34" s="339"/>
      <c r="EL34" s="339"/>
      <c r="EM34" s="339"/>
      <c r="EN34" s="339"/>
      <c r="EO34" s="339"/>
      <c r="EP34" s="339"/>
      <c r="EQ34" s="339"/>
      <c r="ER34" s="339"/>
      <c r="ES34" s="339"/>
      <c r="ET34" s="339"/>
      <c r="EU34" s="339"/>
      <c r="EV34" s="339"/>
      <c r="EW34" s="339"/>
      <c r="EX34" s="339"/>
      <c r="EY34" s="339"/>
      <c r="EZ34" s="339"/>
      <c r="FA34" s="339"/>
      <c r="FB34" s="339"/>
      <c r="FC34" s="339"/>
      <c r="FD34" s="339"/>
      <c r="FE34" s="339"/>
      <c r="FF34" s="339"/>
      <c r="FG34" s="339"/>
      <c r="FH34" s="339"/>
      <c r="FI34" s="339"/>
      <c r="FJ34" s="339"/>
      <c r="FK34" s="339"/>
      <c r="FL34" s="339"/>
      <c r="FM34" s="339"/>
      <c r="FN34" s="339"/>
      <c r="FO34" s="339"/>
      <c r="FP34" s="339"/>
      <c r="FQ34" s="339"/>
      <c r="FR34" s="339"/>
      <c r="FS34" s="339"/>
      <c r="FT34" s="339"/>
      <c r="FU34" s="339"/>
      <c r="FV34" s="339"/>
      <c r="FW34" s="339"/>
      <c r="FX34" s="339"/>
      <c r="FY34" s="339"/>
      <c r="FZ34" s="339"/>
      <c r="GA34" s="339"/>
      <c r="GB34" s="339"/>
      <c r="GC34" s="339"/>
      <c r="GD34" s="339"/>
      <c r="GE34" s="339"/>
      <c r="GF34" s="339"/>
      <c r="GG34" s="339"/>
      <c r="GH34" s="339"/>
      <c r="GI34" s="339"/>
      <c r="GJ34" s="339"/>
      <c r="GK34" s="339"/>
      <c r="GL34" s="339"/>
      <c r="GM34" s="339"/>
      <c r="GN34" s="339"/>
      <c r="GO34" s="339"/>
      <c r="GP34" s="339"/>
      <c r="GQ34" s="339"/>
      <c r="GR34" s="339"/>
      <c r="GS34" s="339"/>
      <c r="GT34" s="339"/>
      <c r="GU34" s="339"/>
      <c r="GV34" s="339"/>
      <c r="GW34" s="339"/>
      <c r="GX34" s="339"/>
      <c r="GY34" s="339"/>
      <c r="GZ34" s="339"/>
      <c r="HA34" s="339"/>
      <c r="HB34" s="339"/>
      <c r="HC34" s="339"/>
      <c r="HD34" s="339"/>
      <c r="HE34" s="339"/>
      <c r="HF34" s="339"/>
      <c r="HG34" s="339"/>
      <c r="HH34" s="339"/>
      <c r="HI34" s="339"/>
      <c r="HJ34" s="339"/>
      <c r="HK34" s="339"/>
      <c r="HL34" s="339"/>
      <c r="HM34" s="339"/>
      <c r="HN34" s="339"/>
      <c r="HO34" s="339"/>
      <c r="HP34" s="339"/>
      <c r="HQ34" s="339"/>
      <c r="HR34" s="339"/>
      <c r="HS34" s="339"/>
      <c r="HT34" s="339"/>
      <c r="HU34" s="339"/>
      <c r="HV34" s="339"/>
      <c r="HW34" s="339"/>
      <c r="HX34" s="339"/>
      <c r="HY34" s="339"/>
      <c r="HZ34" s="339"/>
      <c r="IA34" s="339"/>
      <c r="IB34" s="339"/>
      <c r="IC34" s="339"/>
      <c r="ID34" s="339"/>
      <c r="IE34" s="339"/>
      <c r="IF34" s="339"/>
      <c r="IG34" s="339"/>
      <c r="IH34" s="339"/>
      <c r="II34" s="339"/>
      <c r="IJ34" s="339"/>
      <c r="IK34" s="339"/>
      <c r="IL34" s="339"/>
      <c r="IM34" s="339"/>
      <c r="IN34" s="339"/>
      <c r="IO34" s="339"/>
      <c r="IP34" s="339"/>
      <c r="IQ34" s="339"/>
      <c r="IR34" s="339"/>
      <c r="IS34" s="339"/>
      <c r="IT34" s="339"/>
      <c r="IU34" s="339"/>
      <c r="IV34" s="339"/>
      <c r="IW34" s="339"/>
      <c r="IX34" s="339"/>
      <c r="IY34" s="339"/>
      <c r="IZ34" s="339"/>
      <c r="JA34" s="339"/>
      <c r="JB34" s="339"/>
      <c r="JC34" s="339"/>
      <c r="JD34" s="339"/>
      <c r="JE34" s="339"/>
      <c r="JF34" s="339"/>
      <c r="JG34" s="339"/>
      <c r="JH34" s="339"/>
      <c r="JI34" s="339"/>
      <c r="JJ34" s="339"/>
      <c r="JK34" s="339"/>
      <c r="JL34" s="339"/>
      <c r="JM34" s="339"/>
      <c r="JN34" s="339"/>
      <c r="JO34" s="339"/>
      <c r="JP34" s="339"/>
      <c r="JQ34" s="339"/>
      <c r="JR34" s="339"/>
      <c r="JS34" s="339"/>
      <c r="JT34" s="339"/>
      <c r="JU34" s="339"/>
      <c r="JV34" s="339"/>
      <c r="JW34" s="339"/>
      <c r="JX34" s="339"/>
      <c r="JY34" s="339"/>
      <c r="JZ34" s="339"/>
      <c r="KA34" s="339"/>
      <c r="KB34" s="339"/>
      <c r="KC34" s="339"/>
      <c r="KD34" s="339"/>
      <c r="KE34" s="339"/>
      <c r="KF34" s="339"/>
      <c r="KG34" s="339"/>
      <c r="KH34" s="339"/>
      <c r="KI34" s="339"/>
      <c r="KJ34" s="339"/>
      <c r="KK34" s="339"/>
      <c r="KL34" s="339"/>
      <c r="KM34" s="339"/>
      <c r="KN34" s="339"/>
      <c r="KO34" s="339"/>
      <c r="KP34" s="339"/>
      <c r="KQ34" s="339"/>
      <c r="KR34" s="339"/>
      <c r="KS34" s="339"/>
      <c r="KT34" s="339"/>
      <c r="KU34" s="339"/>
      <c r="KV34" s="339"/>
      <c r="KW34" s="339"/>
      <c r="KX34" s="339"/>
      <c r="KY34" s="339"/>
      <c r="KZ34" s="339"/>
      <c r="LA34" s="339"/>
      <c r="LB34" s="339"/>
      <c r="LC34" s="339"/>
      <c r="LD34" s="339"/>
      <c r="LE34" s="339"/>
      <c r="LF34" s="339"/>
      <c r="LG34" s="339"/>
      <c r="LH34" s="339"/>
      <c r="LI34" s="339"/>
      <c r="LJ34" s="339"/>
      <c r="LK34" s="339"/>
      <c r="LL34" s="339"/>
      <c r="LM34" s="339"/>
      <c r="LN34" s="339"/>
      <c r="LO34" s="339"/>
      <c r="LP34" s="339"/>
      <c r="LQ34" s="339"/>
      <c r="LR34" s="339"/>
      <c r="LS34" s="339"/>
      <c r="LT34" s="339"/>
      <c r="LU34" s="339"/>
      <c r="LV34" s="339"/>
      <c r="LW34" s="339"/>
      <c r="LX34" s="339"/>
      <c r="LY34" s="339"/>
      <c r="LZ34" s="339"/>
      <c r="MA34" s="339"/>
      <c r="MB34" s="339"/>
      <c r="MC34" s="339"/>
      <c r="MD34" s="339"/>
      <c r="ME34" s="339"/>
      <c r="MF34" s="339"/>
      <c r="MG34" s="339"/>
      <c r="MH34" s="339"/>
      <c r="MI34" s="339"/>
      <c r="MJ34" s="339"/>
      <c r="MK34" s="339"/>
      <c r="ML34" s="339"/>
      <c r="MM34" s="339"/>
      <c r="MN34" s="339"/>
      <c r="MO34" s="339"/>
      <c r="MP34" s="339"/>
      <c r="MQ34" s="339"/>
      <c r="MR34" s="339"/>
      <c r="MS34" s="339"/>
      <c r="MT34" s="339"/>
      <c r="MU34" s="339"/>
    </row>
    <row r="35" spans="2:359" s="170" customFormat="1" ht="14" customHeight="1">
      <c r="B35" s="171"/>
      <c r="C35" s="172">
        <v>14</v>
      </c>
      <c r="D35" s="173" t="e">
        <f>VLOOKUP(C35,'Etape 2 (Biométrie)'!$V$14:$Y$76,2,FALSE)</f>
        <v>#N/A</v>
      </c>
      <c r="E35" s="174" t="e">
        <f>VLOOKUP(D35,'Etape 2 (Biométrie)'!W$14:AB$76,6,FALSE)</f>
        <v>#N/A</v>
      </c>
      <c r="F35" s="178" t="str">
        <f>IF(ISNA(VLOOKUP(D35,'Etape 2 (Biométrie)'!W$14:AA$75,5,FALSE)),"-",VLOOKUP(D35,'Etape 2 (Biométrie)'!W$14:AA$75,5,FALSE))</f>
        <v>-</v>
      </c>
      <c r="G35" s="176"/>
      <c r="H35" s="177" t="e">
        <f>VLOOKUP(C35,'Etape 3 (Faune potentielle)'!Q$23:R$61,2,FALSE)</f>
        <v>#N/A</v>
      </c>
      <c r="I35" s="178" t="e">
        <f>VLOOKUP(H35,'Etape 2 (Biométrie)'!W$14:AA$75,5,FALSE)</f>
        <v>#N/A</v>
      </c>
      <c r="J35" s="105"/>
      <c r="K35" s="179"/>
      <c r="L35" s="105"/>
      <c r="M35" s="478"/>
      <c r="N35" s="105"/>
      <c r="O35" s="105"/>
      <c r="P35" s="105"/>
      <c r="Q35" s="105"/>
      <c r="R35" s="105"/>
      <c r="S35" s="105"/>
      <c r="T35" s="105"/>
      <c r="U35" s="180"/>
      <c r="AA35" s="170">
        <f>COUNTIF(AB$22:AB35,"Indicatrice")</f>
        <v>0</v>
      </c>
      <c r="AB35" s="170" t="e">
        <f>VLOOKUP(AC35,'Etape 2 (Biométrie)'!W$14:AA$76,5,FALSE)</f>
        <v>#N/A</v>
      </c>
      <c r="AC35" s="335" t="e">
        <f t="shared" si="1"/>
        <v>#N/A</v>
      </c>
      <c r="AK35" s="181"/>
      <c r="AL35" s="181"/>
      <c r="AM35" s="181"/>
      <c r="AN35" s="181"/>
      <c r="AO35" s="181"/>
      <c r="CB35" s="339"/>
      <c r="CC35" s="339"/>
      <c r="CD35" s="339"/>
      <c r="CE35" s="339"/>
      <c r="CF35" s="339"/>
      <c r="CG35" s="339"/>
      <c r="CH35" s="339"/>
      <c r="CI35" s="339"/>
      <c r="CJ35" s="339"/>
      <c r="CK35" s="339"/>
      <c r="CL35" s="339"/>
      <c r="CM35" s="339"/>
      <c r="CN35" s="339"/>
      <c r="CO35" s="339"/>
      <c r="CP35" s="339"/>
      <c r="CQ35" s="339"/>
      <c r="CR35" s="339"/>
      <c r="CS35" s="339"/>
      <c r="CT35" s="339"/>
      <c r="CU35" s="339"/>
      <c r="CV35" s="339"/>
      <c r="CW35" s="339"/>
      <c r="CX35" s="339"/>
      <c r="CY35" s="339"/>
      <c r="CZ35" s="339"/>
      <c r="DA35" s="339"/>
      <c r="DB35" s="339"/>
      <c r="DC35" s="339"/>
      <c r="DD35" s="339"/>
      <c r="DE35" s="339"/>
      <c r="DF35" s="339"/>
      <c r="DG35" s="339"/>
      <c r="DH35" s="339"/>
      <c r="DI35" s="339"/>
      <c r="DJ35" s="339"/>
      <c r="DK35" s="339"/>
      <c r="DL35" s="339"/>
      <c r="DM35" s="339"/>
      <c r="DN35" s="339"/>
      <c r="DO35" s="339"/>
      <c r="DP35" s="339"/>
      <c r="DQ35" s="339"/>
      <c r="DR35" s="339"/>
      <c r="DS35" s="339"/>
      <c r="DT35" s="339"/>
      <c r="DU35" s="339"/>
      <c r="DV35" s="339"/>
      <c r="DW35" s="339"/>
      <c r="DX35" s="339"/>
      <c r="DY35" s="339"/>
      <c r="DZ35" s="339"/>
      <c r="EA35" s="339"/>
      <c r="EB35" s="339"/>
      <c r="EC35" s="339"/>
      <c r="ED35" s="339"/>
      <c r="EE35" s="339"/>
      <c r="EF35" s="339"/>
      <c r="EG35" s="339"/>
      <c r="EH35" s="339"/>
      <c r="EI35" s="339"/>
      <c r="EJ35" s="339"/>
      <c r="EK35" s="339"/>
      <c r="EL35" s="339"/>
      <c r="EM35" s="339"/>
      <c r="EN35" s="339"/>
      <c r="EO35" s="339"/>
      <c r="EP35" s="339"/>
      <c r="EQ35" s="339"/>
      <c r="ER35" s="339"/>
      <c r="ES35" s="339"/>
      <c r="ET35" s="339"/>
      <c r="EU35" s="339"/>
      <c r="EV35" s="339"/>
      <c r="EW35" s="339"/>
      <c r="EX35" s="339"/>
      <c r="EY35" s="339"/>
      <c r="EZ35" s="339"/>
      <c r="FA35" s="339"/>
      <c r="FB35" s="339"/>
      <c r="FC35" s="339"/>
      <c r="FD35" s="339"/>
      <c r="FE35" s="339"/>
      <c r="FF35" s="339"/>
      <c r="FG35" s="339"/>
      <c r="FH35" s="339"/>
      <c r="FI35" s="339"/>
      <c r="FJ35" s="339"/>
      <c r="FK35" s="339"/>
      <c r="FL35" s="339"/>
      <c r="FM35" s="339"/>
      <c r="FN35" s="339"/>
      <c r="FO35" s="339"/>
      <c r="FP35" s="339"/>
      <c r="FQ35" s="339"/>
      <c r="FR35" s="339"/>
      <c r="FS35" s="339"/>
      <c r="FT35" s="339"/>
      <c r="FU35" s="339"/>
      <c r="FV35" s="339"/>
      <c r="FW35" s="339"/>
      <c r="FX35" s="339"/>
      <c r="FY35" s="339"/>
      <c r="FZ35" s="339"/>
      <c r="GA35" s="339"/>
      <c r="GB35" s="339"/>
      <c r="GC35" s="339"/>
      <c r="GD35" s="339"/>
      <c r="GE35" s="339"/>
      <c r="GF35" s="339"/>
      <c r="GG35" s="339"/>
      <c r="GH35" s="339"/>
      <c r="GI35" s="339"/>
      <c r="GJ35" s="339"/>
      <c r="GK35" s="339"/>
      <c r="GL35" s="339"/>
      <c r="GM35" s="339"/>
      <c r="GN35" s="339"/>
      <c r="GO35" s="339"/>
      <c r="GP35" s="339"/>
      <c r="GQ35" s="339"/>
      <c r="GR35" s="339"/>
      <c r="GS35" s="339"/>
      <c r="GT35" s="339"/>
      <c r="GU35" s="339"/>
      <c r="GV35" s="339"/>
      <c r="GW35" s="339"/>
      <c r="GX35" s="339"/>
      <c r="GY35" s="339"/>
      <c r="GZ35" s="339"/>
      <c r="HA35" s="339"/>
      <c r="HB35" s="339"/>
      <c r="HC35" s="339"/>
      <c r="HD35" s="339"/>
      <c r="HE35" s="339"/>
      <c r="HF35" s="339"/>
      <c r="HG35" s="339"/>
      <c r="HH35" s="339"/>
      <c r="HI35" s="339"/>
      <c r="HJ35" s="339"/>
      <c r="HK35" s="339"/>
      <c r="HL35" s="339"/>
      <c r="HM35" s="339"/>
      <c r="HN35" s="339"/>
      <c r="HO35" s="339"/>
      <c r="HP35" s="339"/>
      <c r="HQ35" s="339"/>
      <c r="HR35" s="339"/>
      <c r="HS35" s="339"/>
      <c r="HT35" s="339"/>
      <c r="HU35" s="339"/>
      <c r="HV35" s="339"/>
      <c r="HW35" s="339"/>
      <c r="HX35" s="339"/>
      <c r="HY35" s="339"/>
      <c r="HZ35" s="339"/>
      <c r="IA35" s="339"/>
      <c r="IB35" s="339"/>
      <c r="IC35" s="339"/>
      <c r="ID35" s="339"/>
      <c r="IE35" s="339"/>
      <c r="IF35" s="339"/>
      <c r="IG35" s="339"/>
      <c r="IH35" s="339"/>
      <c r="II35" s="339"/>
      <c r="IJ35" s="339"/>
      <c r="IK35" s="339"/>
      <c r="IL35" s="339"/>
      <c r="IM35" s="339"/>
      <c r="IN35" s="339"/>
      <c r="IO35" s="339"/>
      <c r="IP35" s="339"/>
      <c r="IQ35" s="339"/>
      <c r="IR35" s="339"/>
      <c r="IS35" s="339"/>
      <c r="IT35" s="339"/>
      <c r="IU35" s="339"/>
      <c r="IV35" s="339"/>
      <c r="IW35" s="339"/>
      <c r="IX35" s="339"/>
      <c r="IY35" s="339"/>
      <c r="IZ35" s="339"/>
      <c r="JA35" s="339"/>
      <c r="JB35" s="339"/>
      <c r="JC35" s="339"/>
      <c r="JD35" s="339"/>
      <c r="JE35" s="339"/>
      <c r="JF35" s="339"/>
      <c r="JG35" s="339"/>
      <c r="JH35" s="339"/>
      <c r="JI35" s="339"/>
      <c r="JJ35" s="339"/>
      <c r="JK35" s="339"/>
      <c r="JL35" s="339"/>
      <c r="JM35" s="339"/>
      <c r="JN35" s="339"/>
      <c r="JO35" s="339"/>
      <c r="JP35" s="339"/>
      <c r="JQ35" s="339"/>
      <c r="JR35" s="339"/>
      <c r="JS35" s="339"/>
      <c r="JT35" s="339"/>
      <c r="JU35" s="339"/>
      <c r="JV35" s="339"/>
      <c r="JW35" s="339"/>
      <c r="JX35" s="339"/>
      <c r="JY35" s="339"/>
      <c r="JZ35" s="339"/>
      <c r="KA35" s="339"/>
      <c r="KB35" s="339"/>
      <c r="KC35" s="339"/>
      <c r="KD35" s="339"/>
      <c r="KE35" s="339"/>
      <c r="KF35" s="339"/>
      <c r="KG35" s="339"/>
      <c r="KH35" s="339"/>
      <c r="KI35" s="339"/>
      <c r="KJ35" s="339"/>
      <c r="KK35" s="339"/>
      <c r="KL35" s="339"/>
      <c r="KM35" s="339"/>
      <c r="KN35" s="339"/>
      <c r="KO35" s="339"/>
      <c r="KP35" s="339"/>
      <c r="KQ35" s="339"/>
      <c r="KR35" s="339"/>
      <c r="KS35" s="339"/>
      <c r="KT35" s="339"/>
      <c r="KU35" s="339"/>
      <c r="KV35" s="339"/>
      <c r="KW35" s="339"/>
      <c r="KX35" s="339"/>
      <c r="KY35" s="339"/>
      <c r="KZ35" s="339"/>
      <c r="LA35" s="339"/>
      <c r="LB35" s="339"/>
      <c r="LC35" s="339"/>
      <c r="LD35" s="339"/>
      <c r="LE35" s="339"/>
      <c r="LF35" s="339"/>
      <c r="LG35" s="339"/>
      <c r="LH35" s="339"/>
      <c r="LI35" s="339"/>
      <c r="LJ35" s="339"/>
      <c r="LK35" s="339"/>
      <c r="LL35" s="339"/>
      <c r="LM35" s="339"/>
      <c r="LN35" s="339"/>
      <c r="LO35" s="339"/>
      <c r="LP35" s="339"/>
      <c r="LQ35" s="339"/>
      <c r="LR35" s="339"/>
      <c r="LS35" s="339"/>
      <c r="LT35" s="339"/>
      <c r="LU35" s="339"/>
      <c r="LV35" s="339"/>
      <c r="LW35" s="339"/>
      <c r="LX35" s="339"/>
      <c r="LY35" s="339"/>
      <c r="LZ35" s="339"/>
      <c r="MA35" s="339"/>
      <c r="MB35" s="339"/>
      <c r="MC35" s="339"/>
      <c r="MD35" s="339"/>
      <c r="ME35" s="339"/>
      <c r="MF35" s="339"/>
      <c r="MG35" s="339"/>
      <c r="MH35" s="339"/>
      <c r="MI35" s="339"/>
      <c r="MJ35" s="339"/>
      <c r="MK35" s="339"/>
      <c r="ML35" s="339"/>
      <c r="MM35" s="339"/>
      <c r="MN35" s="339"/>
      <c r="MO35" s="339"/>
      <c r="MP35" s="339"/>
      <c r="MQ35" s="339"/>
      <c r="MR35" s="339"/>
      <c r="MS35" s="339"/>
      <c r="MT35" s="339"/>
      <c r="MU35" s="339"/>
    </row>
    <row r="36" spans="2:359" s="170" customFormat="1" ht="14" customHeight="1">
      <c r="B36" s="171"/>
      <c r="C36" s="172">
        <v>15</v>
      </c>
      <c r="D36" s="173" t="e">
        <f>VLOOKUP(C36,'Etape 2 (Biométrie)'!$V$14:$Y$76,2,FALSE)</f>
        <v>#N/A</v>
      </c>
      <c r="E36" s="174" t="e">
        <f>VLOOKUP(D36,'Etape 2 (Biométrie)'!W$14:AB$76,6,FALSE)</f>
        <v>#N/A</v>
      </c>
      <c r="F36" s="178" t="str">
        <f>IF(ISNA(VLOOKUP(D36,'Etape 2 (Biométrie)'!W$14:AA$75,5,FALSE)),"-",VLOOKUP(D36,'Etape 2 (Biométrie)'!W$14:AA$75,5,FALSE))</f>
        <v>-</v>
      </c>
      <c r="G36" s="176"/>
      <c r="H36" s="177" t="e">
        <f>VLOOKUP(C36,'Etape 3 (Faune potentielle)'!Q$23:R$61,2,FALSE)</f>
        <v>#N/A</v>
      </c>
      <c r="I36" s="178" t="e">
        <f>VLOOKUP(H36,'Etape 2 (Biométrie)'!W$14:AA$75,5,FALSE)</f>
        <v>#N/A</v>
      </c>
      <c r="J36" s="105"/>
      <c r="K36" s="179"/>
      <c r="L36" s="105"/>
      <c r="M36" s="478"/>
      <c r="N36" s="105"/>
      <c r="O36" s="105"/>
      <c r="P36" s="105"/>
      <c r="Q36" s="105"/>
      <c r="R36" s="105"/>
      <c r="S36" s="105"/>
      <c r="T36" s="105"/>
      <c r="U36" s="180"/>
      <c r="AA36" s="170">
        <f>COUNTIF(AB$22:AB36,"Indicatrice")</f>
        <v>0</v>
      </c>
      <c r="AB36" s="170" t="e">
        <f>VLOOKUP(AC36,'Etape 2 (Biométrie)'!W$14:AA$76,5,FALSE)</f>
        <v>#N/A</v>
      </c>
      <c r="AC36" s="335" t="e">
        <f t="shared" si="1"/>
        <v>#N/A</v>
      </c>
      <c r="AK36" s="181"/>
      <c r="AL36" s="181"/>
      <c r="AM36" s="181"/>
      <c r="AN36" s="181"/>
      <c r="AO36" s="181"/>
      <c r="CB36" s="339"/>
      <c r="CC36" s="339"/>
      <c r="CD36" s="339"/>
      <c r="CE36" s="339"/>
      <c r="CF36" s="339"/>
      <c r="CG36" s="339"/>
      <c r="CH36" s="339"/>
      <c r="CI36" s="339"/>
      <c r="CJ36" s="339"/>
      <c r="CK36" s="339"/>
      <c r="CL36" s="339"/>
      <c r="CM36" s="339"/>
      <c r="CN36" s="339"/>
      <c r="CO36" s="339"/>
      <c r="CP36" s="339"/>
      <c r="CQ36" s="339"/>
      <c r="CR36" s="339"/>
      <c r="CS36" s="339"/>
      <c r="CT36" s="339"/>
      <c r="CU36" s="339"/>
      <c r="CV36" s="339"/>
      <c r="CW36" s="339"/>
      <c r="CX36" s="339"/>
      <c r="CY36" s="339"/>
      <c r="CZ36" s="339"/>
      <c r="DA36" s="339"/>
      <c r="DB36" s="339"/>
      <c r="DC36" s="339"/>
      <c r="DD36" s="339"/>
      <c r="DE36" s="339"/>
      <c r="DF36" s="339"/>
      <c r="DG36" s="339"/>
      <c r="DH36" s="339"/>
      <c r="DI36" s="339"/>
      <c r="DJ36" s="339"/>
      <c r="DK36" s="339"/>
      <c r="DL36" s="339"/>
      <c r="DM36" s="339"/>
      <c r="DN36" s="339"/>
      <c r="DO36" s="339"/>
      <c r="DP36" s="339"/>
      <c r="DQ36" s="339"/>
      <c r="DR36" s="339"/>
      <c r="DS36" s="339"/>
      <c r="DT36" s="339"/>
      <c r="DU36" s="339"/>
      <c r="DV36" s="339"/>
      <c r="DW36" s="339"/>
      <c r="DX36" s="339"/>
      <c r="DY36" s="339"/>
      <c r="DZ36" s="339"/>
      <c r="EA36" s="339"/>
      <c r="EB36" s="339"/>
      <c r="EC36" s="339"/>
      <c r="ED36" s="339"/>
      <c r="EE36" s="339"/>
      <c r="EF36" s="339"/>
      <c r="EG36" s="339"/>
      <c r="EH36" s="339"/>
      <c r="EI36" s="339"/>
      <c r="EJ36" s="339"/>
      <c r="EK36" s="339"/>
      <c r="EL36" s="339"/>
      <c r="EM36" s="339"/>
      <c r="EN36" s="339"/>
      <c r="EO36" s="339"/>
      <c r="EP36" s="339"/>
      <c r="EQ36" s="339"/>
      <c r="ER36" s="339"/>
      <c r="ES36" s="339"/>
      <c r="ET36" s="339"/>
      <c r="EU36" s="339"/>
      <c r="EV36" s="339"/>
      <c r="EW36" s="339"/>
      <c r="EX36" s="339"/>
      <c r="EY36" s="339"/>
      <c r="EZ36" s="339"/>
      <c r="FA36" s="339"/>
      <c r="FB36" s="339"/>
      <c r="FC36" s="339"/>
      <c r="FD36" s="339"/>
      <c r="FE36" s="339"/>
      <c r="FF36" s="339"/>
      <c r="FG36" s="339"/>
      <c r="FH36" s="339"/>
      <c r="FI36" s="339"/>
      <c r="FJ36" s="339"/>
      <c r="FK36" s="339"/>
      <c r="FL36" s="339"/>
      <c r="FM36" s="339"/>
      <c r="FN36" s="339"/>
      <c r="FO36" s="339"/>
      <c r="FP36" s="339"/>
      <c r="FQ36" s="339"/>
      <c r="FR36" s="339"/>
      <c r="FS36" s="339"/>
      <c r="FT36" s="339"/>
      <c r="FU36" s="339"/>
      <c r="FV36" s="339"/>
      <c r="FW36" s="339"/>
      <c r="FX36" s="339"/>
      <c r="FY36" s="339"/>
      <c r="FZ36" s="339"/>
      <c r="GA36" s="339"/>
      <c r="GB36" s="339"/>
      <c r="GC36" s="339"/>
      <c r="GD36" s="339"/>
      <c r="GE36" s="339"/>
      <c r="GF36" s="339"/>
      <c r="GG36" s="339"/>
      <c r="GH36" s="339"/>
      <c r="GI36" s="339"/>
      <c r="GJ36" s="339"/>
      <c r="GK36" s="339"/>
      <c r="GL36" s="339"/>
      <c r="GM36" s="339"/>
      <c r="GN36" s="339"/>
      <c r="GO36" s="339"/>
      <c r="GP36" s="339"/>
      <c r="GQ36" s="339"/>
      <c r="GR36" s="339"/>
      <c r="GS36" s="339"/>
      <c r="GT36" s="339"/>
      <c r="GU36" s="339"/>
      <c r="GV36" s="339"/>
      <c r="GW36" s="339"/>
      <c r="GX36" s="339"/>
      <c r="GY36" s="339"/>
      <c r="GZ36" s="339"/>
      <c r="HA36" s="339"/>
      <c r="HB36" s="339"/>
      <c r="HC36" s="339"/>
      <c r="HD36" s="339"/>
      <c r="HE36" s="339"/>
      <c r="HF36" s="339"/>
      <c r="HG36" s="339"/>
      <c r="HH36" s="339"/>
      <c r="HI36" s="339"/>
      <c r="HJ36" s="339"/>
      <c r="HK36" s="339"/>
      <c r="HL36" s="339"/>
      <c r="HM36" s="339"/>
      <c r="HN36" s="339"/>
      <c r="HO36" s="339"/>
      <c r="HP36" s="339"/>
      <c r="HQ36" s="339"/>
      <c r="HR36" s="339"/>
      <c r="HS36" s="339"/>
      <c r="HT36" s="339"/>
      <c r="HU36" s="339"/>
      <c r="HV36" s="339"/>
      <c r="HW36" s="339"/>
      <c r="HX36" s="339"/>
      <c r="HY36" s="339"/>
      <c r="HZ36" s="339"/>
      <c r="IA36" s="339"/>
      <c r="IB36" s="339"/>
      <c r="IC36" s="339"/>
      <c r="ID36" s="339"/>
      <c r="IE36" s="339"/>
      <c r="IF36" s="339"/>
      <c r="IG36" s="339"/>
      <c r="IH36" s="339"/>
      <c r="II36" s="339"/>
      <c r="IJ36" s="339"/>
      <c r="IK36" s="339"/>
      <c r="IL36" s="339"/>
      <c r="IM36" s="339"/>
      <c r="IN36" s="339"/>
      <c r="IO36" s="339"/>
      <c r="IP36" s="339"/>
      <c r="IQ36" s="339"/>
      <c r="IR36" s="339"/>
      <c r="IS36" s="339"/>
      <c r="IT36" s="339"/>
      <c r="IU36" s="339"/>
      <c r="IV36" s="339"/>
      <c r="IW36" s="339"/>
      <c r="IX36" s="339"/>
      <c r="IY36" s="339"/>
      <c r="IZ36" s="339"/>
      <c r="JA36" s="339"/>
      <c r="JB36" s="339"/>
      <c r="JC36" s="339"/>
      <c r="JD36" s="339"/>
      <c r="JE36" s="339"/>
      <c r="JF36" s="339"/>
      <c r="JG36" s="339"/>
      <c r="JH36" s="339"/>
      <c r="JI36" s="339"/>
      <c r="JJ36" s="339"/>
      <c r="JK36" s="339"/>
      <c r="JL36" s="339"/>
      <c r="JM36" s="339"/>
      <c r="JN36" s="339"/>
      <c r="JO36" s="339"/>
      <c r="JP36" s="339"/>
      <c r="JQ36" s="339"/>
      <c r="JR36" s="339"/>
      <c r="JS36" s="339"/>
      <c r="JT36" s="339"/>
      <c r="JU36" s="339"/>
      <c r="JV36" s="339"/>
      <c r="JW36" s="339"/>
      <c r="JX36" s="339"/>
      <c r="JY36" s="339"/>
      <c r="JZ36" s="339"/>
      <c r="KA36" s="339"/>
      <c r="KB36" s="339"/>
      <c r="KC36" s="339"/>
      <c r="KD36" s="339"/>
      <c r="KE36" s="339"/>
      <c r="KF36" s="339"/>
      <c r="KG36" s="339"/>
      <c r="KH36" s="339"/>
      <c r="KI36" s="339"/>
      <c r="KJ36" s="339"/>
      <c r="KK36" s="339"/>
      <c r="KL36" s="339"/>
      <c r="KM36" s="339"/>
      <c r="KN36" s="339"/>
      <c r="KO36" s="339"/>
      <c r="KP36" s="339"/>
      <c r="KQ36" s="339"/>
      <c r="KR36" s="339"/>
      <c r="KS36" s="339"/>
      <c r="KT36" s="339"/>
      <c r="KU36" s="339"/>
      <c r="KV36" s="339"/>
      <c r="KW36" s="339"/>
      <c r="KX36" s="339"/>
      <c r="KY36" s="339"/>
      <c r="KZ36" s="339"/>
      <c r="LA36" s="339"/>
      <c r="LB36" s="339"/>
      <c r="LC36" s="339"/>
      <c r="LD36" s="339"/>
      <c r="LE36" s="339"/>
      <c r="LF36" s="339"/>
      <c r="LG36" s="339"/>
      <c r="LH36" s="339"/>
      <c r="LI36" s="339"/>
      <c r="LJ36" s="339"/>
      <c r="LK36" s="339"/>
      <c r="LL36" s="339"/>
      <c r="LM36" s="339"/>
      <c r="LN36" s="339"/>
      <c r="LO36" s="339"/>
      <c r="LP36" s="339"/>
      <c r="LQ36" s="339"/>
      <c r="LR36" s="339"/>
      <c r="LS36" s="339"/>
      <c r="LT36" s="339"/>
      <c r="LU36" s="339"/>
      <c r="LV36" s="339"/>
      <c r="LW36" s="339"/>
      <c r="LX36" s="339"/>
      <c r="LY36" s="339"/>
      <c r="LZ36" s="339"/>
      <c r="MA36" s="339"/>
      <c r="MB36" s="339"/>
      <c r="MC36" s="339"/>
      <c r="MD36" s="339"/>
      <c r="ME36" s="339"/>
      <c r="MF36" s="339"/>
      <c r="MG36" s="339"/>
      <c r="MH36" s="339"/>
      <c r="MI36" s="339"/>
      <c r="MJ36" s="339"/>
      <c r="MK36" s="339"/>
      <c r="ML36" s="339"/>
      <c r="MM36" s="339"/>
      <c r="MN36" s="339"/>
      <c r="MO36" s="339"/>
      <c r="MP36" s="339"/>
      <c r="MQ36" s="339"/>
      <c r="MR36" s="339"/>
      <c r="MS36" s="339"/>
      <c r="MT36" s="339"/>
      <c r="MU36" s="339"/>
    </row>
    <row r="37" spans="2:359" s="170" customFormat="1" ht="14" customHeight="1">
      <c r="B37" s="171"/>
      <c r="C37" s="172">
        <v>16</v>
      </c>
      <c r="D37" s="173" t="e">
        <f>VLOOKUP(C37,'Etape 2 (Biométrie)'!$V$14:$Y$76,2,FALSE)</f>
        <v>#N/A</v>
      </c>
      <c r="E37" s="174" t="e">
        <f>VLOOKUP(D37,'Etape 2 (Biométrie)'!W$14:AB$76,6,FALSE)</f>
        <v>#N/A</v>
      </c>
      <c r="F37" s="178" t="str">
        <f>IF(ISNA(VLOOKUP(D37,'Etape 2 (Biométrie)'!W$14:AA$75,5,FALSE)),"-",VLOOKUP(D37,'Etape 2 (Biométrie)'!W$14:AA$75,5,FALSE))</f>
        <v>-</v>
      </c>
      <c r="G37" s="176"/>
      <c r="H37" s="177" t="e">
        <f>VLOOKUP(C37,'Etape 3 (Faune potentielle)'!Q$23:R$61,2,FALSE)</f>
        <v>#N/A</v>
      </c>
      <c r="I37" s="178" t="e">
        <f>VLOOKUP(H37,'Etape 2 (Biométrie)'!W$14:AA$75,5,FALSE)</f>
        <v>#N/A</v>
      </c>
      <c r="J37" s="105"/>
      <c r="K37" s="179"/>
      <c r="L37" s="105"/>
      <c r="M37" s="478"/>
      <c r="N37" s="105"/>
      <c r="O37" s="105"/>
      <c r="P37" s="105"/>
      <c r="Q37" s="105"/>
      <c r="R37" s="105"/>
      <c r="S37" s="105"/>
      <c r="T37" s="105"/>
      <c r="U37" s="180"/>
      <c r="AA37" s="170">
        <f>COUNTIF(AB$22:AB37,"Indicatrice")</f>
        <v>0</v>
      </c>
      <c r="AB37" s="170" t="e">
        <f>VLOOKUP(AC37,'Etape 2 (Biométrie)'!W$14:AA$76,5,FALSE)</f>
        <v>#N/A</v>
      </c>
      <c r="AC37" s="335" t="e">
        <f t="shared" si="1"/>
        <v>#N/A</v>
      </c>
      <c r="AK37" s="181"/>
      <c r="AL37" s="181"/>
      <c r="AM37" s="181"/>
      <c r="AN37" s="181"/>
      <c r="AO37" s="181"/>
      <c r="CB37" s="339"/>
      <c r="CC37" s="339"/>
      <c r="CD37" s="339"/>
      <c r="CE37" s="339"/>
      <c r="CF37" s="339"/>
      <c r="CG37" s="339"/>
      <c r="CH37" s="339"/>
      <c r="CI37" s="339"/>
      <c r="CJ37" s="339"/>
      <c r="CK37" s="339"/>
      <c r="CL37" s="339"/>
      <c r="CM37" s="339"/>
      <c r="CN37" s="339"/>
      <c r="CO37" s="339"/>
      <c r="CP37" s="339"/>
      <c r="CQ37" s="339"/>
      <c r="CR37" s="339"/>
      <c r="CS37" s="339"/>
      <c r="CT37" s="339"/>
      <c r="CU37" s="339"/>
      <c r="CV37" s="339"/>
      <c r="CW37" s="339"/>
      <c r="CX37" s="339"/>
      <c r="CY37" s="339"/>
      <c r="CZ37" s="339"/>
      <c r="DA37" s="339"/>
      <c r="DB37" s="339"/>
      <c r="DC37" s="339"/>
      <c r="DD37" s="339"/>
      <c r="DE37" s="339"/>
      <c r="DF37" s="339"/>
      <c r="DG37" s="339"/>
      <c r="DH37" s="339"/>
      <c r="DI37" s="339"/>
      <c r="DJ37" s="339"/>
      <c r="DK37" s="339"/>
      <c r="DL37" s="339"/>
      <c r="DM37" s="339"/>
      <c r="DN37" s="339"/>
      <c r="DO37" s="339"/>
      <c r="DP37" s="339"/>
      <c r="DQ37" s="339"/>
      <c r="DR37" s="339"/>
      <c r="DS37" s="339"/>
      <c r="DT37" s="339"/>
      <c r="DU37" s="339"/>
      <c r="DV37" s="339"/>
      <c r="DW37" s="339"/>
      <c r="DX37" s="339"/>
      <c r="DY37" s="339"/>
      <c r="DZ37" s="339"/>
      <c r="EA37" s="339"/>
      <c r="EB37" s="339"/>
      <c r="EC37" s="339"/>
      <c r="ED37" s="339"/>
      <c r="EE37" s="339"/>
      <c r="EF37" s="339"/>
      <c r="EG37" s="339"/>
      <c r="EH37" s="339"/>
      <c r="EI37" s="339"/>
      <c r="EJ37" s="339"/>
      <c r="EK37" s="339"/>
      <c r="EL37" s="339"/>
      <c r="EM37" s="339"/>
      <c r="EN37" s="339"/>
      <c r="EO37" s="339"/>
      <c r="EP37" s="339"/>
      <c r="EQ37" s="339"/>
      <c r="ER37" s="339"/>
      <c r="ES37" s="339"/>
      <c r="ET37" s="339"/>
      <c r="EU37" s="339"/>
      <c r="EV37" s="339"/>
      <c r="EW37" s="339"/>
      <c r="EX37" s="339"/>
      <c r="EY37" s="339"/>
      <c r="EZ37" s="339"/>
      <c r="FA37" s="339"/>
      <c r="FB37" s="339"/>
      <c r="FC37" s="339"/>
      <c r="FD37" s="339"/>
      <c r="FE37" s="339"/>
      <c r="FF37" s="339"/>
      <c r="FG37" s="339"/>
      <c r="FH37" s="339"/>
      <c r="FI37" s="339"/>
      <c r="FJ37" s="339"/>
      <c r="FK37" s="339"/>
      <c r="FL37" s="339"/>
      <c r="FM37" s="339"/>
      <c r="FN37" s="339"/>
      <c r="FO37" s="339"/>
      <c r="FP37" s="339"/>
      <c r="FQ37" s="339"/>
      <c r="FR37" s="339"/>
      <c r="FS37" s="339"/>
      <c r="FT37" s="339"/>
      <c r="FU37" s="339"/>
      <c r="FV37" s="339"/>
      <c r="FW37" s="339"/>
      <c r="FX37" s="339"/>
      <c r="FY37" s="339"/>
      <c r="FZ37" s="339"/>
      <c r="GA37" s="339"/>
      <c r="GB37" s="339"/>
      <c r="GC37" s="339"/>
      <c r="GD37" s="339"/>
      <c r="GE37" s="339"/>
      <c r="GF37" s="339"/>
      <c r="GG37" s="339"/>
      <c r="GH37" s="339"/>
      <c r="GI37" s="339"/>
      <c r="GJ37" s="339"/>
      <c r="GK37" s="339"/>
      <c r="GL37" s="339"/>
      <c r="GM37" s="339"/>
      <c r="GN37" s="339"/>
      <c r="GO37" s="339"/>
      <c r="GP37" s="339"/>
      <c r="GQ37" s="339"/>
      <c r="GR37" s="339"/>
      <c r="GS37" s="339"/>
      <c r="GT37" s="339"/>
      <c r="GU37" s="339"/>
      <c r="GV37" s="339"/>
      <c r="GW37" s="339"/>
      <c r="GX37" s="339"/>
      <c r="GY37" s="339"/>
      <c r="GZ37" s="339"/>
      <c r="HA37" s="339"/>
      <c r="HB37" s="339"/>
      <c r="HC37" s="339"/>
      <c r="HD37" s="339"/>
      <c r="HE37" s="339"/>
      <c r="HF37" s="339"/>
      <c r="HG37" s="339"/>
      <c r="HH37" s="339"/>
      <c r="HI37" s="339"/>
      <c r="HJ37" s="339"/>
      <c r="HK37" s="339"/>
      <c r="HL37" s="339"/>
      <c r="HM37" s="339"/>
      <c r="HN37" s="339"/>
      <c r="HO37" s="339"/>
      <c r="HP37" s="339"/>
      <c r="HQ37" s="339"/>
      <c r="HR37" s="339"/>
      <c r="HS37" s="339"/>
      <c r="HT37" s="339"/>
      <c r="HU37" s="339"/>
      <c r="HV37" s="339"/>
      <c r="HW37" s="339"/>
      <c r="HX37" s="339"/>
      <c r="HY37" s="339"/>
      <c r="HZ37" s="339"/>
      <c r="IA37" s="339"/>
      <c r="IB37" s="339"/>
      <c r="IC37" s="339"/>
      <c r="ID37" s="339"/>
      <c r="IE37" s="339"/>
      <c r="IF37" s="339"/>
      <c r="IG37" s="339"/>
      <c r="IH37" s="339"/>
      <c r="II37" s="339"/>
      <c r="IJ37" s="339"/>
      <c r="IK37" s="339"/>
      <c r="IL37" s="339"/>
      <c r="IM37" s="339"/>
      <c r="IN37" s="339"/>
      <c r="IO37" s="339"/>
      <c r="IP37" s="339"/>
      <c r="IQ37" s="339"/>
      <c r="IR37" s="339"/>
      <c r="IS37" s="339"/>
      <c r="IT37" s="339"/>
      <c r="IU37" s="339"/>
      <c r="IV37" s="339"/>
      <c r="IW37" s="339"/>
      <c r="IX37" s="339"/>
      <c r="IY37" s="339"/>
      <c r="IZ37" s="339"/>
      <c r="JA37" s="339"/>
      <c r="JB37" s="339"/>
      <c r="JC37" s="339"/>
      <c r="JD37" s="339"/>
      <c r="JE37" s="339"/>
      <c r="JF37" s="339"/>
      <c r="JG37" s="339"/>
      <c r="JH37" s="339"/>
      <c r="JI37" s="339"/>
      <c r="JJ37" s="339"/>
      <c r="JK37" s="339"/>
      <c r="JL37" s="339"/>
      <c r="JM37" s="339"/>
      <c r="JN37" s="339"/>
      <c r="JO37" s="339"/>
      <c r="JP37" s="339"/>
      <c r="JQ37" s="339"/>
      <c r="JR37" s="339"/>
      <c r="JS37" s="339"/>
      <c r="JT37" s="339"/>
      <c r="JU37" s="339"/>
      <c r="JV37" s="339"/>
      <c r="JW37" s="339"/>
      <c r="JX37" s="339"/>
      <c r="JY37" s="339"/>
      <c r="JZ37" s="339"/>
      <c r="KA37" s="339"/>
      <c r="KB37" s="339"/>
      <c r="KC37" s="339"/>
      <c r="KD37" s="339"/>
      <c r="KE37" s="339"/>
      <c r="KF37" s="339"/>
      <c r="KG37" s="339"/>
      <c r="KH37" s="339"/>
      <c r="KI37" s="339"/>
      <c r="KJ37" s="339"/>
      <c r="KK37" s="339"/>
      <c r="KL37" s="339"/>
      <c r="KM37" s="339"/>
      <c r="KN37" s="339"/>
      <c r="KO37" s="339"/>
      <c r="KP37" s="339"/>
      <c r="KQ37" s="339"/>
      <c r="KR37" s="339"/>
      <c r="KS37" s="339"/>
      <c r="KT37" s="339"/>
      <c r="KU37" s="339"/>
      <c r="KV37" s="339"/>
      <c r="KW37" s="339"/>
      <c r="KX37" s="339"/>
      <c r="KY37" s="339"/>
      <c r="KZ37" s="339"/>
      <c r="LA37" s="339"/>
      <c r="LB37" s="339"/>
      <c r="LC37" s="339"/>
      <c r="LD37" s="339"/>
      <c r="LE37" s="339"/>
      <c r="LF37" s="339"/>
      <c r="LG37" s="339"/>
      <c r="LH37" s="339"/>
      <c r="LI37" s="339"/>
      <c r="LJ37" s="339"/>
      <c r="LK37" s="339"/>
      <c r="LL37" s="339"/>
      <c r="LM37" s="339"/>
      <c r="LN37" s="339"/>
      <c r="LO37" s="339"/>
      <c r="LP37" s="339"/>
      <c r="LQ37" s="339"/>
      <c r="LR37" s="339"/>
      <c r="LS37" s="339"/>
      <c r="LT37" s="339"/>
      <c r="LU37" s="339"/>
      <c r="LV37" s="339"/>
      <c r="LW37" s="339"/>
      <c r="LX37" s="339"/>
      <c r="LY37" s="339"/>
      <c r="LZ37" s="339"/>
      <c r="MA37" s="339"/>
      <c r="MB37" s="339"/>
      <c r="MC37" s="339"/>
      <c r="MD37" s="339"/>
      <c r="ME37" s="339"/>
      <c r="MF37" s="339"/>
      <c r="MG37" s="339"/>
      <c r="MH37" s="339"/>
      <c r="MI37" s="339"/>
      <c r="MJ37" s="339"/>
      <c r="MK37" s="339"/>
      <c r="ML37" s="339"/>
      <c r="MM37" s="339"/>
      <c r="MN37" s="339"/>
      <c r="MO37" s="339"/>
      <c r="MP37" s="339"/>
      <c r="MQ37" s="339"/>
      <c r="MR37" s="339"/>
      <c r="MS37" s="339"/>
      <c r="MT37" s="339"/>
      <c r="MU37" s="339"/>
    </row>
    <row r="38" spans="2:359" s="170" customFormat="1" ht="14" customHeight="1">
      <c r="B38" s="171"/>
      <c r="C38" s="172">
        <v>17</v>
      </c>
      <c r="D38" s="173" t="e">
        <f>VLOOKUP(C38,'Etape 2 (Biométrie)'!$V$14:$Y$76,2,FALSE)</f>
        <v>#N/A</v>
      </c>
      <c r="E38" s="174" t="e">
        <f>VLOOKUP(D38,'Etape 2 (Biométrie)'!W$14:AB$76,6,FALSE)</f>
        <v>#N/A</v>
      </c>
      <c r="F38" s="178" t="str">
        <f>IF(ISNA(VLOOKUP(D38,'Etape 2 (Biométrie)'!W$14:AA$75,5,FALSE)),"-",VLOOKUP(D38,'Etape 2 (Biométrie)'!W$14:AA$75,5,FALSE))</f>
        <v>-</v>
      </c>
      <c r="G38" s="176"/>
      <c r="H38" s="177" t="e">
        <f>VLOOKUP(C38,'Etape 3 (Faune potentielle)'!Q$23:R$61,2,FALSE)</f>
        <v>#N/A</v>
      </c>
      <c r="I38" s="178" t="e">
        <f>VLOOKUP(H38,'Etape 2 (Biométrie)'!W$14:AA$75,5,FALSE)</f>
        <v>#N/A</v>
      </c>
      <c r="J38" s="105"/>
      <c r="K38" s="179"/>
      <c r="L38" s="105"/>
      <c r="M38" s="478"/>
      <c r="N38" s="105"/>
      <c r="O38" s="105"/>
      <c r="P38" s="105"/>
      <c r="Q38" s="105"/>
      <c r="R38" s="105"/>
      <c r="S38" s="105"/>
      <c r="T38" s="105"/>
      <c r="U38" s="180"/>
      <c r="AA38" s="170">
        <f>COUNTIF(AB$22:AB38,"Indicatrice")</f>
        <v>0</v>
      </c>
      <c r="AB38" s="170" t="e">
        <f>VLOOKUP(AC38,'Etape 2 (Biométrie)'!W$14:AA$76,5,FALSE)</f>
        <v>#N/A</v>
      </c>
      <c r="AC38" s="335" t="e">
        <f t="shared" si="1"/>
        <v>#N/A</v>
      </c>
      <c r="AK38" s="181"/>
      <c r="AL38" s="181"/>
      <c r="AM38" s="181"/>
      <c r="AN38" s="181"/>
      <c r="AO38" s="181"/>
      <c r="CB38" s="339"/>
      <c r="CC38" s="339"/>
      <c r="CD38" s="339"/>
      <c r="CE38" s="339"/>
      <c r="CF38" s="339"/>
      <c r="CG38" s="339"/>
      <c r="CH38" s="339"/>
      <c r="CI38" s="339"/>
      <c r="CJ38" s="339"/>
      <c r="CK38" s="339"/>
      <c r="CL38" s="339"/>
      <c r="CM38" s="339"/>
      <c r="CN38" s="339"/>
      <c r="CO38" s="339"/>
      <c r="CP38" s="339"/>
      <c r="CQ38" s="339"/>
      <c r="CR38" s="339"/>
      <c r="CS38" s="339"/>
      <c r="CT38" s="339"/>
      <c r="CU38" s="339"/>
      <c r="CV38" s="339"/>
      <c r="CW38" s="339"/>
      <c r="CX38" s="339"/>
      <c r="CY38" s="339"/>
      <c r="CZ38" s="339"/>
      <c r="DA38" s="339"/>
      <c r="DB38" s="339"/>
      <c r="DC38" s="339"/>
      <c r="DD38" s="339"/>
      <c r="DE38" s="339"/>
      <c r="DF38" s="339"/>
      <c r="DG38" s="339"/>
      <c r="DH38" s="339"/>
      <c r="DI38" s="339"/>
      <c r="DJ38" s="339"/>
      <c r="DK38" s="339"/>
      <c r="DL38" s="339"/>
      <c r="DM38" s="339"/>
      <c r="DN38" s="339"/>
      <c r="DO38" s="339"/>
      <c r="DP38" s="339"/>
      <c r="DQ38" s="339"/>
      <c r="DR38" s="339"/>
      <c r="DS38" s="339"/>
      <c r="DT38" s="339"/>
      <c r="DU38" s="339"/>
      <c r="DV38" s="339"/>
      <c r="DW38" s="339"/>
      <c r="DX38" s="339"/>
      <c r="DY38" s="339"/>
      <c r="DZ38" s="339"/>
      <c r="EA38" s="339"/>
      <c r="EB38" s="339"/>
      <c r="EC38" s="339"/>
      <c r="ED38" s="339"/>
      <c r="EE38" s="339"/>
      <c r="EF38" s="339"/>
      <c r="EG38" s="339"/>
      <c r="EH38" s="339"/>
      <c r="EI38" s="339"/>
      <c r="EJ38" s="339"/>
      <c r="EK38" s="339"/>
      <c r="EL38" s="339"/>
      <c r="EM38" s="339"/>
      <c r="EN38" s="339"/>
      <c r="EO38" s="339"/>
      <c r="EP38" s="339"/>
      <c r="EQ38" s="339"/>
      <c r="ER38" s="339"/>
      <c r="ES38" s="339"/>
      <c r="ET38" s="339"/>
      <c r="EU38" s="339"/>
      <c r="EV38" s="339"/>
      <c r="EW38" s="339"/>
      <c r="EX38" s="339"/>
      <c r="EY38" s="339"/>
      <c r="EZ38" s="339"/>
      <c r="FA38" s="339"/>
      <c r="FB38" s="339"/>
      <c r="FC38" s="339"/>
      <c r="FD38" s="339"/>
      <c r="FE38" s="339"/>
      <c r="FF38" s="339"/>
      <c r="FG38" s="339"/>
      <c r="FH38" s="339"/>
      <c r="FI38" s="339"/>
      <c r="FJ38" s="339"/>
      <c r="FK38" s="339"/>
      <c r="FL38" s="339"/>
      <c r="FM38" s="339"/>
      <c r="FN38" s="339"/>
      <c r="FO38" s="339"/>
      <c r="FP38" s="339"/>
      <c r="FQ38" s="339"/>
      <c r="FR38" s="339"/>
      <c r="FS38" s="339"/>
      <c r="FT38" s="339"/>
      <c r="FU38" s="339"/>
      <c r="FV38" s="339"/>
      <c r="FW38" s="339"/>
      <c r="FX38" s="339"/>
      <c r="FY38" s="339"/>
      <c r="FZ38" s="339"/>
      <c r="GA38" s="339"/>
      <c r="GB38" s="339"/>
      <c r="GC38" s="339"/>
      <c r="GD38" s="339"/>
      <c r="GE38" s="339"/>
      <c r="GF38" s="339"/>
      <c r="GG38" s="339"/>
      <c r="GH38" s="339"/>
      <c r="GI38" s="339"/>
      <c r="GJ38" s="339"/>
      <c r="GK38" s="339"/>
      <c r="GL38" s="339"/>
      <c r="GM38" s="339"/>
      <c r="GN38" s="339"/>
      <c r="GO38" s="339"/>
      <c r="GP38" s="339"/>
      <c r="GQ38" s="339"/>
      <c r="GR38" s="339"/>
      <c r="GS38" s="339"/>
      <c r="GT38" s="339"/>
      <c r="GU38" s="339"/>
      <c r="GV38" s="339"/>
      <c r="GW38" s="339"/>
      <c r="GX38" s="339"/>
      <c r="GY38" s="339"/>
      <c r="GZ38" s="339"/>
      <c r="HA38" s="339"/>
      <c r="HB38" s="339"/>
      <c r="HC38" s="339"/>
      <c r="HD38" s="339"/>
      <c r="HE38" s="339"/>
      <c r="HF38" s="339"/>
      <c r="HG38" s="339"/>
      <c r="HH38" s="339"/>
      <c r="HI38" s="339"/>
      <c r="HJ38" s="339"/>
      <c r="HK38" s="339"/>
      <c r="HL38" s="339"/>
      <c r="HM38" s="339"/>
      <c r="HN38" s="339"/>
      <c r="HO38" s="339"/>
      <c r="HP38" s="339"/>
      <c r="HQ38" s="339"/>
      <c r="HR38" s="339"/>
      <c r="HS38" s="339"/>
      <c r="HT38" s="339"/>
      <c r="HU38" s="339"/>
      <c r="HV38" s="339"/>
      <c r="HW38" s="339"/>
      <c r="HX38" s="339"/>
      <c r="HY38" s="339"/>
      <c r="HZ38" s="339"/>
      <c r="IA38" s="339"/>
      <c r="IB38" s="339"/>
      <c r="IC38" s="339"/>
      <c r="ID38" s="339"/>
      <c r="IE38" s="339"/>
      <c r="IF38" s="339"/>
      <c r="IG38" s="339"/>
      <c r="IH38" s="339"/>
      <c r="II38" s="339"/>
      <c r="IJ38" s="339"/>
      <c r="IK38" s="339"/>
      <c r="IL38" s="339"/>
      <c r="IM38" s="339"/>
      <c r="IN38" s="339"/>
      <c r="IO38" s="339"/>
      <c r="IP38" s="339"/>
      <c r="IQ38" s="339"/>
      <c r="IR38" s="339"/>
      <c r="IS38" s="339"/>
      <c r="IT38" s="339"/>
      <c r="IU38" s="339"/>
      <c r="IV38" s="339"/>
      <c r="IW38" s="339"/>
      <c r="IX38" s="339"/>
      <c r="IY38" s="339"/>
      <c r="IZ38" s="339"/>
      <c r="JA38" s="339"/>
      <c r="JB38" s="339"/>
      <c r="JC38" s="339"/>
      <c r="JD38" s="339"/>
      <c r="JE38" s="339"/>
      <c r="JF38" s="339"/>
      <c r="JG38" s="339"/>
      <c r="JH38" s="339"/>
      <c r="JI38" s="339"/>
      <c r="JJ38" s="339"/>
      <c r="JK38" s="339"/>
      <c r="JL38" s="339"/>
      <c r="JM38" s="339"/>
      <c r="JN38" s="339"/>
      <c r="JO38" s="339"/>
      <c r="JP38" s="339"/>
      <c r="JQ38" s="339"/>
      <c r="JR38" s="339"/>
      <c r="JS38" s="339"/>
      <c r="JT38" s="339"/>
      <c r="JU38" s="339"/>
      <c r="JV38" s="339"/>
      <c r="JW38" s="339"/>
      <c r="JX38" s="339"/>
      <c r="JY38" s="339"/>
      <c r="JZ38" s="339"/>
      <c r="KA38" s="339"/>
      <c r="KB38" s="339"/>
      <c r="KC38" s="339"/>
      <c r="KD38" s="339"/>
      <c r="KE38" s="339"/>
      <c r="KF38" s="339"/>
      <c r="KG38" s="339"/>
      <c r="KH38" s="339"/>
      <c r="KI38" s="339"/>
      <c r="KJ38" s="339"/>
      <c r="KK38" s="339"/>
      <c r="KL38" s="339"/>
      <c r="KM38" s="339"/>
      <c r="KN38" s="339"/>
      <c r="KO38" s="339"/>
      <c r="KP38" s="339"/>
      <c r="KQ38" s="339"/>
      <c r="KR38" s="339"/>
      <c r="KS38" s="339"/>
      <c r="KT38" s="339"/>
      <c r="KU38" s="339"/>
      <c r="KV38" s="339"/>
      <c r="KW38" s="339"/>
      <c r="KX38" s="339"/>
      <c r="KY38" s="339"/>
      <c r="KZ38" s="339"/>
      <c r="LA38" s="339"/>
      <c r="LB38" s="339"/>
      <c r="LC38" s="339"/>
      <c r="LD38" s="339"/>
      <c r="LE38" s="339"/>
      <c r="LF38" s="339"/>
      <c r="LG38" s="339"/>
      <c r="LH38" s="339"/>
      <c r="LI38" s="339"/>
      <c r="LJ38" s="339"/>
      <c r="LK38" s="339"/>
      <c r="LL38" s="339"/>
      <c r="LM38" s="339"/>
      <c r="LN38" s="339"/>
      <c r="LO38" s="339"/>
      <c r="LP38" s="339"/>
      <c r="LQ38" s="339"/>
      <c r="LR38" s="339"/>
      <c r="LS38" s="339"/>
      <c r="LT38" s="339"/>
      <c r="LU38" s="339"/>
      <c r="LV38" s="339"/>
      <c r="LW38" s="339"/>
      <c r="LX38" s="339"/>
      <c r="LY38" s="339"/>
      <c r="LZ38" s="339"/>
      <c r="MA38" s="339"/>
      <c r="MB38" s="339"/>
      <c r="MC38" s="339"/>
      <c r="MD38" s="339"/>
      <c r="ME38" s="339"/>
      <c r="MF38" s="339"/>
      <c r="MG38" s="339"/>
      <c r="MH38" s="339"/>
      <c r="MI38" s="339"/>
      <c r="MJ38" s="339"/>
      <c r="MK38" s="339"/>
      <c r="ML38" s="339"/>
      <c r="MM38" s="339"/>
      <c r="MN38" s="339"/>
      <c r="MO38" s="339"/>
      <c r="MP38" s="339"/>
      <c r="MQ38" s="339"/>
      <c r="MR38" s="339"/>
      <c r="MS38" s="339"/>
      <c r="MT38" s="339"/>
      <c r="MU38" s="339"/>
    </row>
    <row r="39" spans="2:359" s="170" customFormat="1" ht="14" customHeight="1">
      <c r="B39" s="171"/>
      <c r="C39" s="172">
        <v>18</v>
      </c>
      <c r="D39" s="173" t="e">
        <f>VLOOKUP(C39,'Etape 2 (Biométrie)'!$V$14:$Y$76,2,FALSE)</f>
        <v>#N/A</v>
      </c>
      <c r="E39" s="174" t="e">
        <f>VLOOKUP(D39,'Etape 2 (Biométrie)'!W$14:AB$76,6,FALSE)</f>
        <v>#N/A</v>
      </c>
      <c r="F39" s="178" t="str">
        <f>IF(ISNA(VLOOKUP(D39,'Etape 2 (Biométrie)'!W$14:AA$75,5,FALSE)),"-",VLOOKUP(D39,'Etape 2 (Biométrie)'!W$14:AA$75,5,FALSE))</f>
        <v>-</v>
      </c>
      <c r="G39" s="176"/>
      <c r="H39" s="177" t="e">
        <f>VLOOKUP(C39,'Etape 3 (Faune potentielle)'!Q$23:R$61,2,FALSE)</f>
        <v>#N/A</v>
      </c>
      <c r="I39" s="178" t="e">
        <f>VLOOKUP(H39,'Etape 2 (Biométrie)'!W$14:AA$75,5,FALSE)</f>
        <v>#N/A</v>
      </c>
      <c r="J39" s="105"/>
      <c r="K39" s="179"/>
      <c r="L39" s="105"/>
      <c r="M39" s="478"/>
      <c r="N39" s="105"/>
      <c r="O39" s="105"/>
      <c r="P39" s="105"/>
      <c r="Q39" s="105"/>
      <c r="R39" s="105"/>
      <c r="S39" s="105"/>
      <c r="T39" s="105"/>
      <c r="U39" s="180"/>
      <c r="AA39" s="170">
        <f>COUNTIF(AB$22:AB39,"Indicatrice")</f>
        <v>0</v>
      </c>
      <c r="AB39" s="170" t="e">
        <f>VLOOKUP(AC39,'Etape 2 (Biométrie)'!W$14:AA$76,5,FALSE)</f>
        <v>#N/A</v>
      </c>
      <c r="AC39" s="335" t="e">
        <f t="shared" si="1"/>
        <v>#N/A</v>
      </c>
      <c r="AK39" s="181"/>
      <c r="AL39" s="181"/>
      <c r="AM39" s="181"/>
      <c r="AN39" s="181"/>
      <c r="AO39" s="181"/>
      <c r="CB39" s="339"/>
      <c r="CC39" s="339"/>
      <c r="CD39" s="339"/>
      <c r="CE39" s="339"/>
      <c r="CF39" s="339"/>
      <c r="CG39" s="339"/>
      <c r="CH39" s="339"/>
      <c r="CI39" s="339"/>
      <c r="CJ39" s="339"/>
      <c r="CK39" s="339"/>
      <c r="CL39" s="339"/>
      <c r="CM39" s="339"/>
      <c r="CN39" s="339"/>
      <c r="CO39" s="339"/>
      <c r="CP39" s="339"/>
      <c r="CQ39" s="339"/>
      <c r="CR39" s="339"/>
      <c r="CS39" s="339"/>
      <c r="CT39" s="339"/>
      <c r="CU39" s="339"/>
      <c r="CV39" s="339"/>
      <c r="CW39" s="339"/>
      <c r="CX39" s="339"/>
      <c r="CY39" s="339"/>
      <c r="CZ39" s="339"/>
      <c r="DA39" s="339"/>
      <c r="DB39" s="339"/>
      <c r="DC39" s="339"/>
      <c r="DD39" s="339"/>
      <c r="DE39" s="339"/>
      <c r="DF39" s="339"/>
      <c r="DG39" s="339"/>
      <c r="DH39" s="339"/>
      <c r="DI39" s="339"/>
      <c r="DJ39" s="339"/>
      <c r="DK39" s="339"/>
      <c r="DL39" s="339"/>
      <c r="DM39" s="339"/>
      <c r="DN39" s="339"/>
      <c r="DO39" s="339"/>
      <c r="DP39" s="339"/>
      <c r="DQ39" s="339"/>
      <c r="DR39" s="339"/>
      <c r="DS39" s="339"/>
      <c r="DT39" s="339"/>
      <c r="DU39" s="339"/>
      <c r="DV39" s="339"/>
      <c r="DW39" s="339"/>
      <c r="DX39" s="339"/>
      <c r="DY39" s="339"/>
      <c r="DZ39" s="339"/>
      <c r="EA39" s="339"/>
      <c r="EB39" s="339"/>
      <c r="EC39" s="339"/>
      <c r="ED39" s="339"/>
      <c r="EE39" s="339"/>
      <c r="EF39" s="339"/>
      <c r="EG39" s="339"/>
      <c r="EH39" s="339"/>
      <c r="EI39" s="339"/>
      <c r="EJ39" s="339"/>
      <c r="EK39" s="339"/>
      <c r="EL39" s="339"/>
      <c r="EM39" s="339"/>
      <c r="EN39" s="339"/>
      <c r="EO39" s="339"/>
      <c r="EP39" s="339"/>
      <c r="EQ39" s="339"/>
      <c r="ER39" s="339"/>
      <c r="ES39" s="339"/>
      <c r="ET39" s="339"/>
      <c r="EU39" s="339"/>
      <c r="EV39" s="339"/>
      <c r="EW39" s="339"/>
      <c r="EX39" s="339"/>
      <c r="EY39" s="339"/>
      <c r="EZ39" s="339"/>
      <c r="FA39" s="339"/>
      <c r="FB39" s="339"/>
      <c r="FC39" s="339"/>
      <c r="FD39" s="339"/>
      <c r="FE39" s="339"/>
      <c r="FF39" s="339"/>
      <c r="FG39" s="339"/>
      <c r="FH39" s="339"/>
      <c r="FI39" s="339"/>
      <c r="FJ39" s="339"/>
      <c r="FK39" s="339"/>
      <c r="FL39" s="339"/>
      <c r="FM39" s="339"/>
      <c r="FN39" s="339"/>
      <c r="FO39" s="339"/>
      <c r="FP39" s="339"/>
      <c r="FQ39" s="339"/>
      <c r="FR39" s="339"/>
      <c r="FS39" s="339"/>
      <c r="FT39" s="339"/>
      <c r="FU39" s="339"/>
      <c r="FV39" s="339"/>
      <c r="FW39" s="339"/>
      <c r="FX39" s="339"/>
      <c r="FY39" s="339"/>
      <c r="FZ39" s="339"/>
      <c r="GA39" s="339"/>
      <c r="GB39" s="339"/>
      <c r="GC39" s="339"/>
      <c r="GD39" s="339"/>
      <c r="GE39" s="339"/>
      <c r="GF39" s="339"/>
      <c r="GG39" s="339"/>
      <c r="GH39" s="339"/>
      <c r="GI39" s="339"/>
      <c r="GJ39" s="339"/>
      <c r="GK39" s="339"/>
      <c r="GL39" s="339"/>
      <c r="GM39" s="339"/>
      <c r="GN39" s="339"/>
      <c r="GO39" s="339"/>
      <c r="GP39" s="339"/>
      <c r="GQ39" s="339"/>
      <c r="GR39" s="339"/>
      <c r="GS39" s="339"/>
      <c r="GT39" s="339"/>
      <c r="GU39" s="339"/>
      <c r="GV39" s="339"/>
      <c r="GW39" s="339"/>
      <c r="GX39" s="339"/>
      <c r="GY39" s="339"/>
      <c r="GZ39" s="339"/>
      <c r="HA39" s="339"/>
      <c r="HB39" s="339"/>
      <c r="HC39" s="339"/>
      <c r="HD39" s="339"/>
      <c r="HE39" s="339"/>
      <c r="HF39" s="339"/>
      <c r="HG39" s="339"/>
      <c r="HH39" s="339"/>
      <c r="HI39" s="339"/>
      <c r="HJ39" s="339"/>
      <c r="HK39" s="339"/>
      <c r="HL39" s="339"/>
      <c r="HM39" s="339"/>
      <c r="HN39" s="339"/>
      <c r="HO39" s="339"/>
      <c r="HP39" s="339"/>
      <c r="HQ39" s="339"/>
      <c r="HR39" s="339"/>
      <c r="HS39" s="339"/>
      <c r="HT39" s="339"/>
      <c r="HU39" s="339"/>
      <c r="HV39" s="339"/>
      <c r="HW39" s="339"/>
      <c r="HX39" s="339"/>
      <c r="HY39" s="339"/>
      <c r="HZ39" s="339"/>
      <c r="IA39" s="339"/>
      <c r="IB39" s="339"/>
      <c r="IC39" s="339"/>
      <c r="ID39" s="339"/>
      <c r="IE39" s="339"/>
      <c r="IF39" s="339"/>
      <c r="IG39" s="339"/>
      <c r="IH39" s="339"/>
      <c r="II39" s="339"/>
      <c r="IJ39" s="339"/>
      <c r="IK39" s="339"/>
      <c r="IL39" s="339"/>
      <c r="IM39" s="339"/>
      <c r="IN39" s="339"/>
      <c r="IO39" s="339"/>
      <c r="IP39" s="339"/>
      <c r="IQ39" s="339"/>
      <c r="IR39" s="339"/>
      <c r="IS39" s="339"/>
      <c r="IT39" s="339"/>
      <c r="IU39" s="339"/>
      <c r="IV39" s="339"/>
      <c r="IW39" s="339"/>
      <c r="IX39" s="339"/>
      <c r="IY39" s="339"/>
      <c r="IZ39" s="339"/>
      <c r="JA39" s="339"/>
      <c r="JB39" s="339"/>
      <c r="JC39" s="339"/>
      <c r="JD39" s="339"/>
      <c r="JE39" s="339"/>
      <c r="JF39" s="339"/>
      <c r="JG39" s="339"/>
      <c r="JH39" s="339"/>
      <c r="JI39" s="339"/>
      <c r="JJ39" s="339"/>
      <c r="JK39" s="339"/>
      <c r="JL39" s="339"/>
      <c r="JM39" s="339"/>
      <c r="JN39" s="339"/>
      <c r="JO39" s="339"/>
      <c r="JP39" s="339"/>
      <c r="JQ39" s="339"/>
      <c r="JR39" s="339"/>
      <c r="JS39" s="339"/>
      <c r="JT39" s="339"/>
      <c r="JU39" s="339"/>
      <c r="JV39" s="339"/>
      <c r="JW39" s="339"/>
      <c r="JX39" s="339"/>
      <c r="JY39" s="339"/>
      <c r="JZ39" s="339"/>
      <c r="KA39" s="339"/>
      <c r="KB39" s="339"/>
      <c r="KC39" s="339"/>
      <c r="KD39" s="339"/>
      <c r="KE39" s="339"/>
      <c r="KF39" s="339"/>
      <c r="KG39" s="339"/>
      <c r="KH39" s="339"/>
      <c r="KI39" s="339"/>
      <c r="KJ39" s="339"/>
      <c r="KK39" s="339"/>
      <c r="KL39" s="339"/>
      <c r="KM39" s="339"/>
      <c r="KN39" s="339"/>
      <c r="KO39" s="339"/>
      <c r="KP39" s="339"/>
      <c r="KQ39" s="339"/>
      <c r="KR39" s="339"/>
      <c r="KS39" s="339"/>
      <c r="KT39" s="339"/>
      <c r="KU39" s="339"/>
      <c r="KV39" s="339"/>
      <c r="KW39" s="339"/>
      <c r="KX39" s="339"/>
      <c r="KY39" s="339"/>
      <c r="KZ39" s="339"/>
      <c r="LA39" s="339"/>
      <c r="LB39" s="339"/>
      <c r="LC39" s="339"/>
      <c r="LD39" s="339"/>
      <c r="LE39" s="339"/>
      <c r="LF39" s="339"/>
      <c r="LG39" s="339"/>
      <c r="LH39" s="339"/>
      <c r="LI39" s="339"/>
      <c r="LJ39" s="339"/>
      <c r="LK39" s="339"/>
      <c r="LL39" s="339"/>
      <c r="LM39" s="339"/>
      <c r="LN39" s="339"/>
      <c r="LO39" s="339"/>
      <c r="LP39" s="339"/>
      <c r="LQ39" s="339"/>
      <c r="LR39" s="339"/>
      <c r="LS39" s="339"/>
      <c r="LT39" s="339"/>
      <c r="LU39" s="339"/>
      <c r="LV39" s="339"/>
      <c r="LW39" s="339"/>
      <c r="LX39" s="339"/>
      <c r="LY39" s="339"/>
      <c r="LZ39" s="339"/>
      <c r="MA39" s="339"/>
      <c r="MB39" s="339"/>
      <c r="MC39" s="339"/>
      <c r="MD39" s="339"/>
      <c r="ME39" s="339"/>
      <c r="MF39" s="339"/>
      <c r="MG39" s="339"/>
      <c r="MH39" s="339"/>
      <c r="MI39" s="339"/>
      <c r="MJ39" s="339"/>
      <c r="MK39" s="339"/>
      <c r="ML39" s="339"/>
      <c r="MM39" s="339"/>
      <c r="MN39" s="339"/>
      <c r="MO39" s="339"/>
      <c r="MP39" s="339"/>
      <c r="MQ39" s="339"/>
      <c r="MR39" s="339"/>
      <c r="MS39" s="339"/>
      <c r="MT39" s="339"/>
      <c r="MU39" s="339"/>
    </row>
    <row r="40" spans="2:359" s="170" customFormat="1" ht="14" customHeight="1">
      <c r="B40" s="171"/>
      <c r="C40" s="172">
        <v>19</v>
      </c>
      <c r="D40" s="173" t="e">
        <f>VLOOKUP(C40,'Etape 2 (Biométrie)'!$V$14:$Y$76,2,FALSE)</f>
        <v>#N/A</v>
      </c>
      <c r="E40" s="174" t="e">
        <f>VLOOKUP(D40,'Etape 2 (Biométrie)'!W$14:AB$76,6,FALSE)</f>
        <v>#N/A</v>
      </c>
      <c r="F40" s="178" t="str">
        <f>IF(ISNA(VLOOKUP(D40,'Etape 2 (Biométrie)'!W$14:AA$75,5,FALSE)),"-",VLOOKUP(D40,'Etape 2 (Biométrie)'!W$14:AA$75,5,FALSE))</f>
        <v>-</v>
      </c>
      <c r="G40" s="176"/>
      <c r="H40" s="177" t="e">
        <f>VLOOKUP(C40,'Etape 3 (Faune potentielle)'!Q$23:R$61,2,FALSE)</f>
        <v>#N/A</v>
      </c>
      <c r="I40" s="178" t="e">
        <f>VLOOKUP(H40,'Etape 2 (Biométrie)'!W$14:AA$75,5,FALSE)</f>
        <v>#N/A</v>
      </c>
      <c r="J40" s="105"/>
      <c r="K40" s="179"/>
      <c r="L40" s="105"/>
      <c r="M40" s="478"/>
      <c r="N40" s="105"/>
      <c r="O40" s="105"/>
      <c r="P40" s="105"/>
      <c r="Q40" s="105"/>
      <c r="R40" s="105"/>
      <c r="S40" s="105"/>
      <c r="T40" s="105"/>
      <c r="U40" s="180"/>
      <c r="AA40" s="170">
        <f>COUNTIF(AB$22:AB40,"Indicatrice")</f>
        <v>0</v>
      </c>
      <c r="AB40" s="170" t="e">
        <f>VLOOKUP(AC40,'Etape 2 (Biométrie)'!W$14:AA$76,5,FALSE)</f>
        <v>#N/A</v>
      </c>
      <c r="AC40" s="335" t="e">
        <f t="shared" si="1"/>
        <v>#N/A</v>
      </c>
      <c r="AK40" s="181"/>
      <c r="AL40" s="181"/>
      <c r="AM40" s="181"/>
      <c r="AN40" s="181"/>
      <c r="AO40" s="181"/>
      <c r="CB40" s="339"/>
      <c r="CC40" s="339"/>
      <c r="CD40" s="339"/>
      <c r="CE40" s="339"/>
      <c r="CF40" s="339"/>
      <c r="CG40" s="339"/>
      <c r="CH40" s="339"/>
      <c r="CI40" s="339"/>
      <c r="CJ40" s="339"/>
      <c r="CK40" s="339"/>
      <c r="CL40" s="339"/>
      <c r="CM40" s="339"/>
      <c r="CN40" s="339"/>
      <c r="CO40" s="339"/>
      <c r="CP40" s="339"/>
      <c r="CQ40" s="339"/>
      <c r="CR40" s="339"/>
      <c r="CS40" s="339"/>
      <c r="CT40" s="339"/>
      <c r="CU40" s="339"/>
      <c r="CV40" s="339"/>
      <c r="CW40" s="339"/>
      <c r="CX40" s="339"/>
      <c r="CY40" s="339"/>
      <c r="CZ40" s="339"/>
      <c r="DA40" s="339"/>
      <c r="DB40" s="339"/>
      <c r="DC40" s="339"/>
      <c r="DD40" s="339"/>
      <c r="DE40" s="339"/>
      <c r="DF40" s="339"/>
      <c r="DG40" s="339"/>
      <c r="DH40" s="339"/>
      <c r="DI40" s="339"/>
      <c r="DJ40" s="339"/>
      <c r="DK40" s="339"/>
      <c r="DL40" s="339"/>
      <c r="DM40" s="339"/>
      <c r="DN40" s="339"/>
      <c r="DO40" s="339"/>
      <c r="DP40" s="339"/>
      <c r="DQ40" s="339"/>
      <c r="DR40" s="339"/>
      <c r="DS40" s="339"/>
      <c r="DT40" s="339"/>
      <c r="DU40" s="339"/>
      <c r="DV40" s="339"/>
      <c r="DW40" s="339"/>
      <c r="DX40" s="339"/>
      <c r="DY40" s="339"/>
      <c r="DZ40" s="339"/>
      <c r="EA40" s="339"/>
      <c r="EB40" s="339"/>
      <c r="EC40" s="339"/>
      <c r="ED40" s="339"/>
      <c r="EE40" s="339"/>
      <c r="EF40" s="339"/>
      <c r="EG40" s="339"/>
      <c r="EH40" s="339"/>
      <c r="EI40" s="339"/>
      <c r="EJ40" s="339"/>
      <c r="EK40" s="339"/>
      <c r="EL40" s="339"/>
      <c r="EM40" s="339"/>
      <c r="EN40" s="339"/>
      <c r="EO40" s="339"/>
      <c r="EP40" s="339"/>
      <c r="EQ40" s="339"/>
      <c r="ER40" s="339"/>
      <c r="ES40" s="339"/>
      <c r="ET40" s="339"/>
      <c r="EU40" s="339"/>
      <c r="EV40" s="339"/>
      <c r="EW40" s="339"/>
      <c r="EX40" s="339"/>
      <c r="EY40" s="339"/>
      <c r="EZ40" s="339"/>
      <c r="FA40" s="339"/>
      <c r="FB40" s="339"/>
      <c r="FC40" s="339"/>
      <c r="FD40" s="339"/>
      <c r="FE40" s="339"/>
      <c r="FF40" s="339"/>
      <c r="FG40" s="339"/>
      <c r="FH40" s="339"/>
      <c r="FI40" s="339"/>
      <c r="FJ40" s="339"/>
      <c r="FK40" s="339"/>
      <c r="FL40" s="339"/>
      <c r="FM40" s="339"/>
      <c r="FN40" s="339"/>
      <c r="FO40" s="339"/>
      <c r="FP40" s="339"/>
      <c r="FQ40" s="339"/>
      <c r="FR40" s="339"/>
      <c r="FS40" s="339"/>
      <c r="FT40" s="339"/>
      <c r="FU40" s="339"/>
      <c r="FV40" s="339"/>
      <c r="FW40" s="339"/>
      <c r="FX40" s="339"/>
      <c r="FY40" s="339"/>
      <c r="FZ40" s="339"/>
      <c r="GA40" s="339"/>
      <c r="GB40" s="339"/>
      <c r="GC40" s="339"/>
      <c r="GD40" s="339"/>
      <c r="GE40" s="339"/>
      <c r="GF40" s="339"/>
      <c r="GG40" s="339"/>
      <c r="GH40" s="339"/>
      <c r="GI40" s="339"/>
      <c r="GJ40" s="339"/>
      <c r="GK40" s="339"/>
      <c r="GL40" s="339"/>
      <c r="GM40" s="339"/>
      <c r="GN40" s="339"/>
      <c r="GO40" s="339"/>
      <c r="GP40" s="339"/>
      <c r="GQ40" s="339"/>
      <c r="GR40" s="339"/>
      <c r="GS40" s="339"/>
      <c r="GT40" s="339"/>
      <c r="GU40" s="339"/>
      <c r="GV40" s="339"/>
      <c r="GW40" s="339"/>
      <c r="GX40" s="339"/>
      <c r="GY40" s="339"/>
      <c r="GZ40" s="339"/>
      <c r="HA40" s="339"/>
      <c r="HB40" s="339"/>
      <c r="HC40" s="339"/>
      <c r="HD40" s="339"/>
      <c r="HE40" s="339"/>
      <c r="HF40" s="339"/>
      <c r="HG40" s="339"/>
      <c r="HH40" s="339"/>
      <c r="HI40" s="339"/>
      <c r="HJ40" s="339"/>
      <c r="HK40" s="339"/>
      <c r="HL40" s="339"/>
      <c r="HM40" s="339"/>
      <c r="HN40" s="339"/>
      <c r="HO40" s="339"/>
      <c r="HP40" s="339"/>
      <c r="HQ40" s="339"/>
      <c r="HR40" s="339"/>
      <c r="HS40" s="339"/>
      <c r="HT40" s="339"/>
      <c r="HU40" s="339"/>
      <c r="HV40" s="339"/>
      <c r="HW40" s="339"/>
      <c r="HX40" s="339"/>
      <c r="HY40" s="339"/>
      <c r="HZ40" s="339"/>
      <c r="IA40" s="339"/>
      <c r="IB40" s="339"/>
      <c r="IC40" s="339"/>
      <c r="ID40" s="339"/>
      <c r="IE40" s="339"/>
      <c r="IF40" s="339"/>
      <c r="IG40" s="339"/>
      <c r="IH40" s="339"/>
      <c r="II40" s="339"/>
      <c r="IJ40" s="339"/>
      <c r="IK40" s="339"/>
      <c r="IL40" s="339"/>
      <c r="IM40" s="339"/>
      <c r="IN40" s="339"/>
      <c r="IO40" s="339"/>
      <c r="IP40" s="339"/>
      <c r="IQ40" s="339"/>
      <c r="IR40" s="339"/>
      <c r="IS40" s="339"/>
      <c r="IT40" s="339"/>
      <c r="IU40" s="339"/>
      <c r="IV40" s="339"/>
      <c r="IW40" s="339"/>
      <c r="IX40" s="339"/>
      <c r="IY40" s="339"/>
      <c r="IZ40" s="339"/>
      <c r="JA40" s="339"/>
      <c r="JB40" s="339"/>
      <c r="JC40" s="339"/>
      <c r="JD40" s="339"/>
      <c r="JE40" s="339"/>
      <c r="JF40" s="339"/>
      <c r="JG40" s="339"/>
      <c r="JH40" s="339"/>
      <c r="JI40" s="339"/>
      <c r="JJ40" s="339"/>
      <c r="JK40" s="339"/>
      <c r="JL40" s="339"/>
      <c r="JM40" s="339"/>
      <c r="JN40" s="339"/>
      <c r="JO40" s="339"/>
      <c r="JP40" s="339"/>
      <c r="JQ40" s="339"/>
      <c r="JR40" s="339"/>
      <c r="JS40" s="339"/>
      <c r="JT40" s="339"/>
      <c r="JU40" s="339"/>
      <c r="JV40" s="339"/>
      <c r="JW40" s="339"/>
      <c r="JX40" s="339"/>
      <c r="JY40" s="339"/>
      <c r="JZ40" s="339"/>
      <c r="KA40" s="339"/>
      <c r="KB40" s="339"/>
      <c r="KC40" s="339"/>
      <c r="KD40" s="339"/>
      <c r="KE40" s="339"/>
      <c r="KF40" s="339"/>
      <c r="KG40" s="339"/>
      <c r="KH40" s="339"/>
      <c r="KI40" s="339"/>
      <c r="KJ40" s="339"/>
      <c r="KK40" s="339"/>
      <c r="KL40" s="339"/>
      <c r="KM40" s="339"/>
      <c r="KN40" s="339"/>
      <c r="KO40" s="339"/>
      <c r="KP40" s="339"/>
      <c r="KQ40" s="339"/>
      <c r="KR40" s="339"/>
      <c r="KS40" s="339"/>
      <c r="KT40" s="339"/>
      <c r="KU40" s="339"/>
      <c r="KV40" s="339"/>
      <c r="KW40" s="339"/>
      <c r="KX40" s="339"/>
      <c r="KY40" s="339"/>
      <c r="KZ40" s="339"/>
      <c r="LA40" s="339"/>
      <c r="LB40" s="339"/>
      <c r="LC40" s="339"/>
      <c r="LD40" s="339"/>
      <c r="LE40" s="339"/>
      <c r="LF40" s="339"/>
      <c r="LG40" s="339"/>
      <c r="LH40" s="339"/>
      <c r="LI40" s="339"/>
      <c r="LJ40" s="339"/>
      <c r="LK40" s="339"/>
      <c r="LL40" s="339"/>
      <c r="LM40" s="339"/>
      <c r="LN40" s="339"/>
      <c r="LO40" s="339"/>
      <c r="LP40" s="339"/>
      <c r="LQ40" s="339"/>
      <c r="LR40" s="339"/>
      <c r="LS40" s="339"/>
      <c r="LT40" s="339"/>
      <c r="LU40" s="339"/>
      <c r="LV40" s="339"/>
      <c r="LW40" s="339"/>
      <c r="LX40" s="339"/>
      <c r="LY40" s="339"/>
      <c r="LZ40" s="339"/>
      <c r="MA40" s="339"/>
      <c r="MB40" s="339"/>
      <c r="MC40" s="339"/>
      <c r="MD40" s="339"/>
      <c r="ME40" s="339"/>
      <c r="MF40" s="339"/>
      <c r="MG40" s="339"/>
      <c r="MH40" s="339"/>
      <c r="MI40" s="339"/>
      <c r="MJ40" s="339"/>
      <c r="MK40" s="339"/>
      <c r="ML40" s="339"/>
      <c r="MM40" s="339"/>
      <c r="MN40" s="339"/>
      <c r="MO40" s="339"/>
      <c r="MP40" s="339"/>
      <c r="MQ40" s="339"/>
      <c r="MR40" s="339"/>
      <c r="MS40" s="339"/>
      <c r="MT40" s="339"/>
      <c r="MU40" s="339"/>
    </row>
    <row r="41" spans="2:359" s="170" customFormat="1" ht="14" customHeight="1">
      <c r="B41" s="171"/>
      <c r="C41" s="172">
        <v>20</v>
      </c>
      <c r="D41" s="173" t="e">
        <f>VLOOKUP(C41,'Etape 2 (Biométrie)'!$V$14:$Y$76,2,FALSE)</f>
        <v>#N/A</v>
      </c>
      <c r="E41" s="174" t="e">
        <f>VLOOKUP(D41,'Etape 2 (Biométrie)'!W$14:AB$76,6,FALSE)</f>
        <v>#N/A</v>
      </c>
      <c r="F41" s="178" t="str">
        <f>IF(ISNA(VLOOKUP(D41,'Etape 2 (Biométrie)'!W$14:AA$75,5,FALSE)),"-",VLOOKUP(D41,'Etape 2 (Biométrie)'!W$14:AA$75,5,FALSE))</f>
        <v>-</v>
      </c>
      <c r="G41" s="176"/>
      <c r="H41" s="177" t="e">
        <f>VLOOKUP(C41,'Etape 3 (Faune potentielle)'!Q$23:R$61,2,FALSE)</f>
        <v>#N/A</v>
      </c>
      <c r="I41" s="178" t="e">
        <f>VLOOKUP(H41,'Etape 2 (Biométrie)'!W$14:AA$75,5,FALSE)</f>
        <v>#N/A</v>
      </c>
      <c r="J41" s="105"/>
      <c r="K41" s="179"/>
      <c r="L41" s="105"/>
      <c r="M41" s="478"/>
      <c r="N41" s="105"/>
      <c r="O41" s="105"/>
      <c r="P41" s="105"/>
      <c r="Q41" s="105"/>
      <c r="R41" s="105"/>
      <c r="S41" s="105"/>
      <c r="T41" s="105"/>
      <c r="U41" s="180"/>
      <c r="AA41" s="170">
        <f>COUNTIF(AB$22:AB41,"Indicatrice")</f>
        <v>0</v>
      </c>
      <c r="AB41" s="170" t="e">
        <f>VLOOKUP(AC41,'Etape 2 (Biométrie)'!W$14:AA$76,5,FALSE)</f>
        <v>#N/A</v>
      </c>
      <c r="AC41" s="335" t="e">
        <f t="shared" si="1"/>
        <v>#N/A</v>
      </c>
      <c r="AK41" s="181"/>
      <c r="AL41" s="181"/>
      <c r="AM41" s="181"/>
      <c r="AN41" s="181"/>
      <c r="AO41" s="181"/>
      <c r="CB41" s="339"/>
      <c r="CC41" s="339"/>
      <c r="CD41" s="339"/>
      <c r="CE41" s="339"/>
      <c r="CF41" s="339"/>
      <c r="CG41" s="339"/>
      <c r="CH41" s="339"/>
      <c r="CI41" s="339"/>
      <c r="CJ41" s="339"/>
      <c r="CK41" s="339"/>
      <c r="CL41" s="339"/>
      <c r="CM41" s="339"/>
      <c r="CN41" s="339"/>
      <c r="CO41" s="339"/>
      <c r="CP41" s="339"/>
      <c r="CQ41" s="339"/>
      <c r="CR41" s="339"/>
      <c r="CS41" s="339"/>
      <c r="CT41" s="339"/>
      <c r="CU41" s="339"/>
      <c r="CV41" s="339"/>
      <c r="CW41" s="339"/>
      <c r="CX41" s="339"/>
      <c r="CY41" s="339"/>
      <c r="CZ41" s="339"/>
      <c r="DA41" s="339"/>
      <c r="DB41" s="339"/>
      <c r="DC41" s="339"/>
      <c r="DD41" s="339"/>
      <c r="DE41" s="339"/>
      <c r="DF41" s="339"/>
      <c r="DG41" s="339"/>
      <c r="DH41" s="339"/>
      <c r="DI41" s="339"/>
      <c r="DJ41" s="339"/>
      <c r="DK41" s="339"/>
      <c r="DL41" s="339"/>
      <c r="DM41" s="339"/>
      <c r="DN41" s="339"/>
      <c r="DO41" s="339"/>
      <c r="DP41" s="339"/>
      <c r="DQ41" s="339"/>
      <c r="DR41" s="339"/>
      <c r="DS41" s="339"/>
      <c r="DT41" s="339"/>
      <c r="DU41" s="339"/>
      <c r="DV41" s="339"/>
      <c r="DW41" s="339"/>
      <c r="DX41" s="339"/>
      <c r="DY41" s="339"/>
      <c r="DZ41" s="339"/>
      <c r="EA41" s="339"/>
      <c r="EB41" s="339"/>
      <c r="EC41" s="339"/>
      <c r="ED41" s="339"/>
      <c r="EE41" s="339"/>
      <c r="EF41" s="339"/>
      <c r="EG41" s="339"/>
      <c r="EH41" s="339"/>
      <c r="EI41" s="339"/>
      <c r="EJ41" s="339"/>
      <c r="EK41" s="339"/>
      <c r="EL41" s="339"/>
      <c r="EM41" s="339"/>
      <c r="EN41" s="339"/>
      <c r="EO41" s="339"/>
      <c r="EP41" s="339"/>
      <c r="EQ41" s="339"/>
      <c r="ER41" s="339"/>
      <c r="ES41" s="339"/>
      <c r="ET41" s="339"/>
      <c r="EU41" s="339"/>
      <c r="EV41" s="339"/>
      <c r="EW41" s="339"/>
      <c r="EX41" s="339"/>
      <c r="EY41" s="339"/>
      <c r="EZ41" s="339"/>
      <c r="FA41" s="339"/>
      <c r="FB41" s="339"/>
      <c r="FC41" s="339"/>
      <c r="FD41" s="339"/>
      <c r="FE41" s="339"/>
      <c r="FF41" s="339"/>
      <c r="FG41" s="339"/>
      <c r="FH41" s="339"/>
      <c r="FI41" s="339"/>
      <c r="FJ41" s="339"/>
      <c r="FK41" s="339"/>
      <c r="FL41" s="339"/>
      <c r="FM41" s="339"/>
      <c r="FN41" s="339"/>
      <c r="FO41" s="339"/>
      <c r="FP41" s="339"/>
      <c r="FQ41" s="339"/>
      <c r="FR41" s="339"/>
      <c r="FS41" s="339"/>
      <c r="FT41" s="339"/>
      <c r="FU41" s="339"/>
      <c r="FV41" s="339"/>
      <c r="FW41" s="339"/>
      <c r="FX41" s="339"/>
      <c r="FY41" s="339"/>
      <c r="FZ41" s="339"/>
      <c r="GA41" s="339"/>
      <c r="GB41" s="339"/>
      <c r="GC41" s="339"/>
      <c r="GD41" s="339"/>
      <c r="GE41" s="339"/>
      <c r="GF41" s="339"/>
      <c r="GG41" s="339"/>
      <c r="GH41" s="339"/>
      <c r="GI41" s="339"/>
      <c r="GJ41" s="339"/>
      <c r="GK41" s="339"/>
      <c r="GL41" s="339"/>
      <c r="GM41" s="339"/>
      <c r="GN41" s="339"/>
      <c r="GO41" s="339"/>
      <c r="GP41" s="339"/>
      <c r="GQ41" s="339"/>
      <c r="GR41" s="339"/>
      <c r="GS41" s="339"/>
      <c r="GT41" s="339"/>
      <c r="GU41" s="339"/>
      <c r="GV41" s="339"/>
      <c r="GW41" s="339"/>
      <c r="GX41" s="339"/>
      <c r="GY41" s="339"/>
      <c r="GZ41" s="339"/>
      <c r="HA41" s="339"/>
      <c r="HB41" s="339"/>
      <c r="HC41" s="339"/>
      <c r="HD41" s="339"/>
      <c r="HE41" s="339"/>
      <c r="HF41" s="339"/>
      <c r="HG41" s="339"/>
      <c r="HH41" s="339"/>
      <c r="HI41" s="339"/>
      <c r="HJ41" s="339"/>
      <c r="HK41" s="339"/>
      <c r="HL41" s="339"/>
      <c r="HM41" s="339"/>
      <c r="HN41" s="339"/>
      <c r="HO41" s="339"/>
      <c r="HP41" s="339"/>
      <c r="HQ41" s="339"/>
      <c r="HR41" s="339"/>
      <c r="HS41" s="339"/>
      <c r="HT41" s="339"/>
      <c r="HU41" s="339"/>
      <c r="HV41" s="339"/>
      <c r="HW41" s="339"/>
      <c r="HX41" s="339"/>
      <c r="HY41" s="339"/>
      <c r="HZ41" s="339"/>
      <c r="IA41" s="339"/>
      <c r="IB41" s="339"/>
      <c r="IC41" s="339"/>
      <c r="ID41" s="339"/>
      <c r="IE41" s="339"/>
      <c r="IF41" s="339"/>
      <c r="IG41" s="339"/>
      <c r="IH41" s="339"/>
      <c r="II41" s="339"/>
      <c r="IJ41" s="339"/>
      <c r="IK41" s="339"/>
      <c r="IL41" s="339"/>
      <c r="IM41" s="339"/>
      <c r="IN41" s="339"/>
      <c r="IO41" s="339"/>
      <c r="IP41" s="339"/>
      <c r="IQ41" s="339"/>
      <c r="IR41" s="339"/>
      <c r="IS41" s="339"/>
      <c r="IT41" s="339"/>
      <c r="IU41" s="339"/>
      <c r="IV41" s="339"/>
      <c r="IW41" s="339"/>
      <c r="IX41" s="339"/>
      <c r="IY41" s="339"/>
      <c r="IZ41" s="339"/>
      <c r="JA41" s="339"/>
      <c r="JB41" s="339"/>
      <c r="JC41" s="339"/>
      <c r="JD41" s="339"/>
      <c r="JE41" s="339"/>
      <c r="JF41" s="339"/>
      <c r="JG41" s="339"/>
      <c r="JH41" s="339"/>
      <c r="JI41" s="339"/>
      <c r="JJ41" s="339"/>
      <c r="JK41" s="339"/>
      <c r="JL41" s="339"/>
      <c r="JM41" s="339"/>
      <c r="JN41" s="339"/>
      <c r="JO41" s="339"/>
      <c r="JP41" s="339"/>
      <c r="JQ41" s="339"/>
      <c r="JR41" s="339"/>
      <c r="JS41" s="339"/>
      <c r="JT41" s="339"/>
      <c r="JU41" s="339"/>
      <c r="JV41" s="339"/>
      <c r="JW41" s="339"/>
      <c r="JX41" s="339"/>
      <c r="JY41" s="339"/>
      <c r="JZ41" s="339"/>
      <c r="KA41" s="339"/>
      <c r="KB41" s="339"/>
      <c r="KC41" s="339"/>
      <c r="KD41" s="339"/>
      <c r="KE41" s="339"/>
      <c r="KF41" s="339"/>
      <c r="KG41" s="339"/>
      <c r="KH41" s="339"/>
      <c r="KI41" s="339"/>
      <c r="KJ41" s="339"/>
      <c r="KK41" s="339"/>
      <c r="KL41" s="339"/>
      <c r="KM41" s="339"/>
      <c r="KN41" s="339"/>
      <c r="KO41" s="339"/>
      <c r="KP41" s="339"/>
      <c r="KQ41" s="339"/>
      <c r="KR41" s="339"/>
      <c r="KS41" s="339"/>
      <c r="KT41" s="339"/>
      <c r="KU41" s="339"/>
      <c r="KV41" s="339"/>
      <c r="KW41" s="339"/>
      <c r="KX41" s="339"/>
      <c r="KY41" s="339"/>
      <c r="KZ41" s="339"/>
      <c r="LA41" s="339"/>
      <c r="LB41" s="339"/>
      <c r="LC41" s="339"/>
      <c r="LD41" s="339"/>
      <c r="LE41" s="339"/>
      <c r="LF41" s="339"/>
      <c r="LG41" s="339"/>
      <c r="LH41" s="339"/>
      <c r="LI41" s="339"/>
      <c r="LJ41" s="339"/>
      <c r="LK41" s="339"/>
      <c r="LL41" s="339"/>
      <c r="LM41" s="339"/>
      <c r="LN41" s="339"/>
      <c r="LO41" s="339"/>
      <c r="LP41" s="339"/>
      <c r="LQ41" s="339"/>
      <c r="LR41" s="339"/>
      <c r="LS41" s="339"/>
      <c r="LT41" s="339"/>
      <c r="LU41" s="339"/>
      <c r="LV41" s="339"/>
      <c r="LW41" s="339"/>
      <c r="LX41" s="339"/>
      <c r="LY41" s="339"/>
      <c r="LZ41" s="339"/>
      <c r="MA41" s="339"/>
      <c r="MB41" s="339"/>
      <c r="MC41" s="339"/>
      <c r="MD41" s="339"/>
      <c r="ME41" s="339"/>
      <c r="MF41" s="339"/>
      <c r="MG41" s="339"/>
      <c r="MH41" s="339"/>
      <c r="MI41" s="339"/>
      <c r="MJ41" s="339"/>
      <c r="MK41" s="339"/>
      <c r="ML41" s="339"/>
      <c r="MM41" s="339"/>
      <c r="MN41" s="339"/>
      <c r="MO41" s="339"/>
      <c r="MP41" s="339"/>
      <c r="MQ41" s="339"/>
      <c r="MR41" s="339"/>
      <c r="MS41" s="339"/>
      <c r="MT41" s="339"/>
      <c r="MU41" s="339"/>
    </row>
    <row r="42" spans="2:359" s="170" customFormat="1" ht="14" customHeight="1">
      <c r="B42" s="171"/>
      <c r="C42" s="172">
        <v>21</v>
      </c>
      <c r="D42" s="173" t="e">
        <f>VLOOKUP(C42,'Etape 2 (Biométrie)'!$V$14:$Y$76,2,FALSE)</f>
        <v>#N/A</v>
      </c>
      <c r="E42" s="174" t="e">
        <f>VLOOKUP(D42,'Etape 2 (Biométrie)'!W$14:AB$76,6,FALSE)</f>
        <v>#N/A</v>
      </c>
      <c r="F42" s="178" t="str">
        <f>IF(ISNA(VLOOKUP(D42,'Etape 2 (Biométrie)'!W$14:AA$75,5,FALSE)),"-",VLOOKUP(D42,'Etape 2 (Biométrie)'!W$14:AA$75,5,FALSE))</f>
        <v>-</v>
      </c>
      <c r="G42" s="176"/>
      <c r="H42" s="177" t="e">
        <f>VLOOKUP(C42,'Etape 3 (Faune potentielle)'!Q$23:R$61,2,FALSE)</f>
        <v>#N/A</v>
      </c>
      <c r="I42" s="178" t="e">
        <f>VLOOKUP(H42,'Etape 2 (Biométrie)'!W$14:AA$75,5,FALSE)</f>
        <v>#N/A</v>
      </c>
      <c r="J42" s="105"/>
      <c r="K42" s="179"/>
      <c r="L42" s="105"/>
      <c r="M42" s="478"/>
      <c r="N42" s="105"/>
      <c r="O42" s="105"/>
      <c r="P42" s="105"/>
      <c r="Q42" s="105"/>
      <c r="R42" s="105"/>
      <c r="S42" s="105"/>
      <c r="T42" s="105"/>
      <c r="U42" s="180"/>
      <c r="AA42" s="170">
        <f>COUNTIF(AB$22:AB42,"Indicatrice")</f>
        <v>0</v>
      </c>
      <c r="AB42" s="170" t="e">
        <f>VLOOKUP(AC42,'Etape 2 (Biométrie)'!W$14:AA$76,5,FALSE)</f>
        <v>#N/A</v>
      </c>
      <c r="AC42" s="335" t="e">
        <f t="shared" si="1"/>
        <v>#N/A</v>
      </c>
      <c r="AK42" s="181"/>
      <c r="AL42" s="181"/>
      <c r="AM42" s="181"/>
      <c r="AN42" s="181"/>
      <c r="AO42" s="181"/>
      <c r="CB42" s="339"/>
      <c r="CC42" s="339"/>
      <c r="CD42" s="339"/>
      <c r="CE42" s="339"/>
      <c r="CF42" s="339"/>
      <c r="CG42" s="339"/>
      <c r="CH42" s="339"/>
      <c r="CI42" s="339"/>
      <c r="CJ42" s="339"/>
      <c r="CK42" s="339"/>
      <c r="CL42" s="339"/>
      <c r="CM42" s="339"/>
      <c r="CN42" s="339"/>
      <c r="CO42" s="339"/>
      <c r="CP42" s="339"/>
      <c r="CQ42" s="339"/>
      <c r="CR42" s="339"/>
      <c r="CS42" s="339"/>
      <c r="CT42" s="339"/>
      <c r="CU42" s="339"/>
      <c r="CV42" s="339"/>
      <c r="CW42" s="339"/>
      <c r="CX42" s="339"/>
      <c r="CY42" s="339"/>
      <c r="CZ42" s="339"/>
      <c r="DA42" s="339"/>
      <c r="DB42" s="339"/>
      <c r="DC42" s="339"/>
      <c r="DD42" s="339"/>
      <c r="DE42" s="339"/>
      <c r="DF42" s="339"/>
      <c r="DG42" s="339"/>
      <c r="DH42" s="339"/>
      <c r="DI42" s="339"/>
      <c r="DJ42" s="339"/>
      <c r="DK42" s="339"/>
      <c r="DL42" s="339"/>
      <c r="DM42" s="339"/>
      <c r="DN42" s="339"/>
      <c r="DO42" s="339"/>
      <c r="DP42" s="339"/>
      <c r="DQ42" s="339"/>
      <c r="DR42" s="339"/>
      <c r="DS42" s="339"/>
      <c r="DT42" s="339"/>
      <c r="DU42" s="339"/>
      <c r="DV42" s="339"/>
      <c r="DW42" s="339"/>
      <c r="DX42" s="339"/>
      <c r="DY42" s="339"/>
      <c r="DZ42" s="339"/>
      <c r="EA42" s="339"/>
      <c r="EB42" s="339"/>
      <c r="EC42" s="339"/>
      <c r="ED42" s="339"/>
      <c r="EE42" s="339"/>
      <c r="EF42" s="339"/>
      <c r="EG42" s="339"/>
      <c r="EH42" s="339"/>
      <c r="EI42" s="339"/>
      <c r="EJ42" s="339"/>
      <c r="EK42" s="339"/>
      <c r="EL42" s="339"/>
      <c r="EM42" s="339"/>
      <c r="EN42" s="339"/>
      <c r="EO42" s="339"/>
      <c r="EP42" s="339"/>
      <c r="EQ42" s="339"/>
      <c r="ER42" s="339"/>
      <c r="ES42" s="339"/>
      <c r="ET42" s="339"/>
      <c r="EU42" s="339"/>
      <c r="EV42" s="339"/>
      <c r="EW42" s="339"/>
      <c r="EX42" s="339"/>
      <c r="EY42" s="339"/>
      <c r="EZ42" s="339"/>
      <c r="FA42" s="339"/>
      <c r="FB42" s="339"/>
      <c r="FC42" s="339"/>
      <c r="FD42" s="339"/>
      <c r="FE42" s="339"/>
      <c r="FF42" s="339"/>
      <c r="FG42" s="339"/>
      <c r="FH42" s="339"/>
      <c r="FI42" s="339"/>
      <c r="FJ42" s="339"/>
      <c r="FK42" s="339"/>
      <c r="FL42" s="339"/>
      <c r="FM42" s="339"/>
      <c r="FN42" s="339"/>
      <c r="FO42" s="339"/>
      <c r="FP42" s="339"/>
      <c r="FQ42" s="339"/>
      <c r="FR42" s="339"/>
      <c r="FS42" s="339"/>
      <c r="FT42" s="339"/>
      <c r="FU42" s="339"/>
      <c r="FV42" s="339"/>
      <c r="FW42" s="339"/>
      <c r="FX42" s="339"/>
      <c r="FY42" s="339"/>
      <c r="FZ42" s="339"/>
      <c r="GA42" s="339"/>
      <c r="GB42" s="339"/>
      <c r="GC42" s="339"/>
      <c r="GD42" s="339"/>
      <c r="GE42" s="339"/>
      <c r="GF42" s="339"/>
      <c r="GG42" s="339"/>
      <c r="GH42" s="339"/>
      <c r="GI42" s="339"/>
      <c r="GJ42" s="339"/>
      <c r="GK42" s="339"/>
      <c r="GL42" s="339"/>
      <c r="GM42" s="339"/>
      <c r="GN42" s="339"/>
      <c r="GO42" s="339"/>
      <c r="GP42" s="339"/>
      <c r="GQ42" s="339"/>
      <c r="GR42" s="339"/>
      <c r="GS42" s="339"/>
      <c r="GT42" s="339"/>
      <c r="GU42" s="339"/>
      <c r="GV42" s="339"/>
      <c r="GW42" s="339"/>
      <c r="GX42" s="339"/>
      <c r="GY42" s="339"/>
      <c r="GZ42" s="339"/>
      <c r="HA42" s="339"/>
      <c r="HB42" s="339"/>
      <c r="HC42" s="339"/>
      <c r="HD42" s="339"/>
      <c r="HE42" s="339"/>
      <c r="HF42" s="339"/>
      <c r="HG42" s="339"/>
      <c r="HH42" s="339"/>
      <c r="HI42" s="339"/>
      <c r="HJ42" s="339"/>
      <c r="HK42" s="339"/>
      <c r="HL42" s="339"/>
      <c r="HM42" s="339"/>
      <c r="HN42" s="339"/>
      <c r="HO42" s="339"/>
      <c r="HP42" s="339"/>
      <c r="HQ42" s="339"/>
      <c r="HR42" s="339"/>
      <c r="HS42" s="339"/>
      <c r="HT42" s="339"/>
      <c r="HU42" s="339"/>
      <c r="HV42" s="339"/>
      <c r="HW42" s="339"/>
      <c r="HX42" s="339"/>
      <c r="HY42" s="339"/>
      <c r="HZ42" s="339"/>
      <c r="IA42" s="339"/>
      <c r="IB42" s="339"/>
      <c r="IC42" s="339"/>
      <c r="ID42" s="339"/>
      <c r="IE42" s="339"/>
      <c r="IF42" s="339"/>
      <c r="IG42" s="339"/>
      <c r="IH42" s="339"/>
      <c r="II42" s="339"/>
      <c r="IJ42" s="339"/>
      <c r="IK42" s="339"/>
      <c r="IL42" s="339"/>
      <c r="IM42" s="339"/>
      <c r="IN42" s="339"/>
      <c r="IO42" s="339"/>
      <c r="IP42" s="339"/>
      <c r="IQ42" s="339"/>
      <c r="IR42" s="339"/>
      <c r="IS42" s="339"/>
      <c r="IT42" s="339"/>
      <c r="IU42" s="339"/>
      <c r="IV42" s="339"/>
      <c r="IW42" s="339"/>
      <c r="IX42" s="339"/>
      <c r="IY42" s="339"/>
      <c r="IZ42" s="339"/>
      <c r="JA42" s="339"/>
      <c r="JB42" s="339"/>
      <c r="JC42" s="339"/>
      <c r="JD42" s="339"/>
      <c r="JE42" s="339"/>
      <c r="JF42" s="339"/>
      <c r="JG42" s="339"/>
      <c r="JH42" s="339"/>
      <c r="JI42" s="339"/>
      <c r="JJ42" s="339"/>
      <c r="JK42" s="339"/>
      <c r="JL42" s="339"/>
      <c r="JM42" s="339"/>
      <c r="JN42" s="339"/>
      <c r="JO42" s="339"/>
      <c r="JP42" s="339"/>
      <c r="JQ42" s="339"/>
      <c r="JR42" s="339"/>
      <c r="JS42" s="339"/>
      <c r="JT42" s="339"/>
      <c r="JU42" s="339"/>
      <c r="JV42" s="339"/>
      <c r="JW42" s="339"/>
      <c r="JX42" s="339"/>
      <c r="JY42" s="339"/>
      <c r="JZ42" s="339"/>
      <c r="KA42" s="339"/>
      <c r="KB42" s="339"/>
      <c r="KC42" s="339"/>
      <c r="KD42" s="339"/>
      <c r="KE42" s="339"/>
      <c r="KF42" s="339"/>
      <c r="KG42" s="339"/>
      <c r="KH42" s="339"/>
      <c r="KI42" s="339"/>
      <c r="KJ42" s="339"/>
      <c r="KK42" s="339"/>
      <c r="KL42" s="339"/>
      <c r="KM42" s="339"/>
      <c r="KN42" s="339"/>
      <c r="KO42" s="339"/>
      <c r="KP42" s="339"/>
      <c r="KQ42" s="339"/>
      <c r="KR42" s="339"/>
      <c r="KS42" s="339"/>
      <c r="KT42" s="339"/>
      <c r="KU42" s="339"/>
      <c r="KV42" s="339"/>
      <c r="KW42" s="339"/>
      <c r="KX42" s="339"/>
      <c r="KY42" s="339"/>
      <c r="KZ42" s="339"/>
      <c r="LA42" s="339"/>
      <c r="LB42" s="339"/>
      <c r="LC42" s="339"/>
      <c r="LD42" s="339"/>
      <c r="LE42" s="339"/>
      <c r="LF42" s="339"/>
      <c r="LG42" s="339"/>
      <c r="LH42" s="339"/>
      <c r="LI42" s="339"/>
      <c r="LJ42" s="339"/>
      <c r="LK42" s="339"/>
      <c r="LL42" s="339"/>
      <c r="LM42" s="339"/>
      <c r="LN42" s="339"/>
      <c r="LO42" s="339"/>
      <c r="LP42" s="339"/>
      <c r="LQ42" s="339"/>
      <c r="LR42" s="339"/>
      <c r="LS42" s="339"/>
      <c r="LT42" s="339"/>
      <c r="LU42" s="339"/>
      <c r="LV42" s="339"/>
      <c r="LW42" s="339"/>
      <c r="LX42" s="339"/>
      <c r="LY42" s="339"/>
      <c r="LZ42" s="339"/>
      <c r="MA42" s="339"/>
      <c r="MB42" s="339"/>
      <c r="MC42" s="339"/>
      <c r="MD42" s="339"/>
      <c r="ME42" s="339"/>
      <c r="MF42" s="339"/>
      <c r="MG42" s="339"/>
      <c r="MH42" s="339"/>
      <c r="MI42" s="339"/>
      <c r="MJ42" s="339"/>
      <c r="MK42" s="339"/>
      <c r="ML42" s="339"/>
      <c r="MM42" s="339"/>
      <c r="MN42" s="339"/>
      <c r="MO42" s="339"/>
      <c r="MP42" s="339"/>
      <c r="MQ42" s="339"/>
      <c r="MR42" s="339"/>
      <c r="MS42" s="339"/>
      <c r="MT42" s="339"/>
      <c r="MU42" s="339"/>
    </row>
    <row r="43" spans="2:359" s="170" customFormat="1" ht="14" customHeight="1">
      <c r="B43" s="171"/>
      <c r="C43" s="172">
        <v>22</v>
      </c>
      <c r="D43" s="173" t="e">
        <f>VLOOKUP(C43,'Etape 2 (Biométrie)'!$V$14:$Y$76,2,FALSE)</f>
        <v>#N/A</v>
      </c>
      <c r="E43" s="174" t="e">
        <f>VLOOKUP(D43,'Etape 2 (Biométrie)'!W$14:AB$76,6,FALSE)</f>
        <v>#N/A</v>
      </c>
      <c r="F43" s="178" t="str">
        <f>IF(ISNA(VLOOKUP(D43,'Etape 2 (Biométrie)'!W$14:AA$75,5,FALSE)),"-",VLOOKUP(D43,'Etape 2 (Biométrie)'!W$14:AA$75,5,FALSE))</f>
        <v>-</v>
      </c>
      <c r="G43" s="176"/>
      <c r="H43" s="177" t="e">
        <f>VLOOKUP(C43,'Etape 3 (Faune potentielle)'!Q$23:R$61,2,FALSE)</f>
        <v>#N/A</v>
      </c>
      <c r="I43" s="178" t="e">
        <f>VLOOKUP(H43,'Etape 2 (Biométrie)'!W$14:AA$75,5,FALSE)</f>
        <v>#N/A</v>
      </c>
      <c r="J43" s="105"/>
      <c r="K43" s="179"/>
      <c r="L43" s="105"/>
      <c r="M43" s="478"/>
      <c r="N43" s="105"/>
      <c r="O43" s="105"/>
      <c r="P43" s="105"/>
      <c r="Q43" s="105"/>
      <c r="R43" s="105"/>
      <c r="S43" s="105"/>
      <c r="T43" s="105"/>
      <c r="U43" s="180"/>
      <c r="AA43" s="170">
        <f>COUNTIF(AB$22:AB43,"Indicatrice")</f>
        <v>0</v>
      </c>
      <c r="AB43" s="170" t="e">
        <f>VLOOKUP(AC43,'Etape 2 (Biométrie)'!W$14:AA$76,5,FALSE)</f>
        <v>#N/A</v>
      </c>
      <c r="AC43" s="335" t="e">
        <f t="shared" si="1"/>
        <v>#N/A</v>
      </c>
      <c r="AK43" s="181"/>
      <c r="AL43" s="181"/>
      <c r="AM43" s="181"/>
      <c r="AN43" s="181"/>
      <c r="AO43" s="181"/>
      <c r="CB43" s="339"/>
      <c r="CC43" s="339"/>
      <c r="CD43" s="339"/>
      <c r="CE43" s="339"/>
      <c r="CF43" s="339"/>
      <c r="CG43" s="339"/>
      <c r="CH43" s="339"/>
      <c r="CI43" s="339"/>
      <c r="CJ43" s="339"/>
      <c r="CK43" s="339"/>
      <c r="CL43" s="339"/>
      <c r="CM43" s="339"/>
      <c r="CN43" s="339"/>
      <c r="CO43" s="339"/>
      <c r="CP43" s="339"/>
      <c r="CQ43" s="339"/>
      <c r="CR43" s="339"/>
      <c r="CS43" s="339"/>
      <c r="CT43" s="339"/>
      <c r="CU43" s="339"/>
      <c r="CV43" s="339"/>
      <c r="CW43" s="339"/>
      <c r="CX43" s="339"/>
      <c r="CY43" s="339"/>
      <c r="CZ43" s="339"/>
      <c r="DA43" s="339"/>
      <c r="DB43" s="339"/>
      <c r="DC43" s="339"/>
      <c r="DD43" s="339"/>
      <c r="DE43" s="339"/>
      <c r="DF43" s="339"/>
      <c r="DG43" s="339"/>
      <c r="DH43" s="339"/>
      <c r="DI43" s="339"/>
      <c r="DJ43" s="339"/>
      <c r="DK43" s="339"/>
      <c r="DL43" s="339"/>
      <c r="DM43" s="339"/>
      <c r="DN43" s="339"/>
      <c r="DO43" s="339"/>
      <c r="DP43" s="339"/>
      <c r="DQ43" s="339"/>
      <c r="DR43" s="339"/>
      <c r="DS43" s="339"/>
      <c r="DT43" s="339"/>
      <c r="DU43" s="339"/>
      <c r="DV43" s="339"/>
      <c r="DW43" s="339"/>
      <c r="DX43" s="339"/>
      <c r="DY43" s="339"/>
      <c r="DZ43" s="339"/>
      <c r="EA43" s="339"/>
      <c r="EB43" s="339"/>
      <c r="EC43" s="339"/>
      <c r="ED43" s="339"/>
      <c r="EE43" s="339"/>
      <c r="EF43" s="339"/>
      <c r="EG43" s="339"/>
      <c r="EH43" s="339"/>
      <c r="EI43" s="339"/>
      <c r="EJ43" s="339"/>
      <c r="EK43" s="339"/>
      <c r="EL43" s="339"/>
      <c r="EM43" s="339"/>
      <c r="EN43" s="339"/>
      <c r="EO43" s="339"/>
      <c r="EP43" s="339"/>
      <c r="EQ43" s="339"/>
      <c r="ER43" s="339"/>
      <c r="ES43" s="339"/>
      <c r="ET43" s="339"/>
      <c r="EU43" s="339"/>
      <c r="EV43" s="339"/>
      <c r="EW43" s="339"/>
      <c r="EX43" s="339"/>
      <c r="EY43" s="339"/>
      <c r="EZ43" s="339"/>
      <c r="FA43" s="339"/>
      <c r="FB43" s="339"/>
      <c r="FC43" s="339"/>
      <c r="FD43" s="339"/>
      <c r="FE43" s="339"/>
      <c r="FF43" s="339"/>
      <c r="FG43" s="339"/>
      <c r="FH43" s="339"/>
      <c r="FI43" s="339"/>
      <c r="FJ43" s="339"/>
      <c r="FK43" s="339"/>
      <c r="FL43" s="339"/>
      <c r="FM43" s="339"/>
      <c r="FN43" s="339"/>
      <c r="FO43" s="339"/>
      <c r="FP43" s="339"/>
      <c r="FQ43" s="339"/>
      <c r="FR43" s="339"/>
      <c r="FS43" s="339"/>
      <c r="FT43" s="339"/>
      <c r="FU43" s="339"/>
      <c r="FV43" s="339"/>
      <c r="FW43" s="339"/>
      <c r="FX43" s="339"/>
      <c r="FY43" s="339"/>
      <c r="FZ43" s="339"/>
      <c r="GA43" s="339"/>
      <c r="GB43" s="339"/>
      <c r="GC43" s="339"/>
      <c r="GD43" s="339"/>
      <c r="GE43" s="339"/>
      <c r="GF43" s="339"/>
      <c r="GG43" s="339"/>
      <c r="GH43" s="339"/>
      <c r="GI43" s="339"/>
      <c r="GJ43" s="339"/>
      <c r="GK43" s="339"/>
      <c r="GL43" s="339"/>
      <c r="GM43" s="339"/>
      <c r="GN43" s="339"/>
      <c r="GO43" s="339"/>
      <c r="GP43" s="339"/>
      <c r="GQ43" s="339"/>
      <c r="GR43" s="339"/>
      <c r="GS43" s="339"/>
      <c r="GT43" s="339"/>
      <c r="GU43" s="339"/>
      <c r="GV43" s="339"/>
      <c r="GW43" s="339"/>
      <c r="GX43" s="339"/>
      <c r="GY43" s="339"/>
      <c r="GZ43" s="339"/>
      <c r="HA43" s="339"/>
      <c r="HB43" s="339"/>
      <c r="HC43" s="339"/>
      <c r="HD43" s="339"/>
      <c r="HE43" s="339"/>
      <c r="HF43" s="339"/>
      <c r="HG43" s="339"/>
      <c r="HH43" s="339"/>
      <c r="HI43" s="339"/>
      <c r="HJ43" s="339"/>
      <c r="HK43" s="339"/>
      <c r="HL43" s="339"/>
      <c r="HM43" s="339"/>
      <c r="HN43" s="339"/>
      <c r="HO43" s="339"/>
      <c r="HP43" s="339"/>
      <c r="HQ43" s="339"/>
      <c r="HR43" s="339"/>
      <c r="HS43" s="339"/>
      <c r="HT43" s="339"/>
      <c r="HU43" s="339"/>
      <c r="HV43" s="339"/>
      <c r="HW43" s="339"/>
      <c r="HX43" s="339"/>
      <c r="HY43" s="339"/>
      <c r="HZ43" s="339"/>
      <c r="IA43" s="339"/>
      <c r="IB43" s="339"/>
      <c r="IC43" s="339"/>
      <c r="ID43" s="339"/>
      <c r="IE43" s="339"/>
      <c r="IF43" s="339"/>
      <c r="IG43" s="339"/>
      <c r="IH43" s="339"/>
      <c r="II43" s="339"/>
      <c r="IJ43" s="339"/>
      <c r="IK43" s="339"/>
      <c r="IL43" s="339"/>
      <c r="IM43" s="339"/>
      <c r="IN43" s="339"/>
      <c r="IO43" s="339"/>
      <c r="IP43" s="339"/>
      <c r="IQ43" s="339"/>
      <c r="IR43" s="339"/>
      <c r="IS43" s="339"/>
      <c r="IT43" s="339"/>
      <c r="IU43" s="339"/>
      <c r="IV43" s="339"/>
      <c r="IW43" s="339"/>
      <c r="IX43" s="339"/>
      <c r="IY43" s="339"/>
      <c r="IZ43" s="339"/>
      <c r="JA43" s="339"/>
      <c r="JB43" s="339"/>
      <c r="JC43" s="339"/>
      <c r="JD43" s="339"/>
      <c r="JE43" s="339"/>
      <c r="JF43" s="339"/>
      <c r="JG43" s="339"/>
      <c r="JH43" s="339"/>
      <c r="JI43" s="339"/>
      <c r="JJ43" s="339"/>
      <c r="JK43" s="339"/>
      <c r="JL43" s="339"/>
      <c r="JM43" s="339"/>
      <c r="JN43" s="339"/>
      <c r="JO43" s="339"/>
      <c r="JP43" s="339"/>
      <c r="JQ43" s="339"/>
      <c r="JR43" s="339"/>
      <c r="JS43" s="339"/>
      <c r="JT43" s="339"/>
      <c r="JU43" s="339"/>
      <c r="JV43" s="339"/>
      <c r="JW43" s="339"/>
      <c r="JX43" s="339"/>
      <c r="JY43" s="339"/>
      <c r="JZ43" s="339"/>
      <c r="KA43" s="339"/>
      <c r="KB43" s="339"/>
      <c r="KC43" s="339"/>
      <c r="KD43" s="339"/>
      <c r="KE43" s="339"/>
      <c r="KF43" s="339"/>
      <c r="KG43" s="339"/>
      <c r="KH43" s="339"/>
      <c r="KI43" s="339"/>
      <c r="KJ43" s="339"/>
      <c r="KK43" s="339"/>
      <c r="KL43" s="339"/>
      <c r="KM43" s="339"/>
      <c r="KN43" s="339"/>
      <c r="KO43" s="339"/>
      <c r="KP43" s="339"/>
      <c r="KQ43" s="339"/>
      <c r="KR43" s="339"/>
      <c r="KS43" s="339"/>
      <c r="KT43" s="339"/>
      <c r="KU43" s="339"/>
      <c r="KV43" s="339"/>
      <c r="KW43" s="339"/>
      <c r="KX43" s="339"/>
      <c r="KY43" s="339"/>
      <c r="KZ43" s="339"/>
      <c r="LA43" s="339"/>
      <c r="LB43" s="339"/>
      <c r="LC43" s="339"/>
      <c r="LD43" s="339"/>
      <c r="LE43" s="339"/>
      <c r="LF43" s="339"/>
      <c r="LG43" s="339"/>
      <c r="LH43" s="339"/>
      <c r="LI43" s="339"/>
      <c r="LJ43" s="339"/>
      <c r="LK43" s="339"/>
      <c r="LL43" s="339"/>
      <c r="LM43" s="339"/>
      <c r="LN43" s="339"/>
      <c r="LO43" s="339"/>
      <c r="LP43" s="339"/>
      <c r="LQ43" s="339"/>
      <c r="LR43" s="339"/>
      <c r="LS43" s="339"/>
      <c r="LT43" s="339"/>
      <c r="LU43" s="339"/>
      <c r="LV43" s="339"/>
      <c r="LW43" s="339"/>
      <c r="LX43" s="339"/>
      <c r="LY43" s="339"/>
      <c r="LZ43" s="339"/>
      <c r="MA43" s="339"/>
      <c r="MB43" s="339"/>
      <c r="MC43" s="339"/>
      <c r="MD43" s="339"/>
      <c r="ME43" s="339"/>
      <c r="MF43" s="339"/>
      <c r="MG43" s="339"/>
      <c r="MH43" s="339"/>
      <c r="MI43" s="339"/>
      <c r="MJ43" s="339"/>
      <c r="MK43" s="339"/>
      <c r="ML43" s="339"/>
      <c r="MM43" s="339"/>
      <c r="MN43" s="339"/>
      <c r="MO43" s="339"/>
      <c r="MP43" s="339"/>
      <c r="MQ43" s="339"/>
      <c r="MR43" s="339"/>
      <c r="MS43" s="339"/>
      <c r="MT43" s="339"/>
      <c r="MU43" s="339"/>
    </row>
    <row r="44" spans="2:359" s="170" customFormat="1" ht="14" customHeight="1">
      <c r="B44" s="171"/>
      <c r="C44" s="172">
        <v>23</v>
      </c>
      <c r="D44" s="173" t="e">
        <f>VLOOKUP(C44,'Etape 2 (Biométrie)'!$V$14:$Y$76,2,FALSE)</f>
        <v>#N/A</v>
      </c>
      <c r="E44" s="174" t="e">
        <f>VLOOKUP(D44,'Etape 2 (Biométrie)'!W$14:AB$76,6,FALSE)</f>
        <v>#N/A</v>
      </c>
      <c r="F44" s="178" t="str">
        <f>IF(ISNA(VLOOKUP(D44,'Etape 2 (Biométrie)'!W$14:AA$75,5,FALSE)),"-",VLOOKUP(D44,'Etape 2 (Biométrie)'!W$14:AA$75,5,FALSE))</f>
        <v>-</v>
      </c>
      <c r="G44" s="176"/>
      <c r="H44" s="177" t="e">
        <f>VLOOKUP(C44,'Etape 3 (Faune potentielle)'!Q$23:R$61,2,FALSE)</f>
        <v>#N/A</v>
      </c>
      <c r="I44" s="178" t="e">
        <f>VLOOKUP(H44,'Etape 2 (Biométrie)'!W$14:AA$75,5,FALSE)</f>
        <v>#N/A</v>
      </c>
      <c r="J44" s="105"/>
      <c r="K44" s="179"/>
      <c r="L44" s="105"/>
      <c r="M44" s="478"/>
      <c r="N44" s="105"/>
      <c r="O44" s="105"/>
      <c r="P44" s="105"/>
      <c r="Q44" s="105"/>
      <c r="R44" s="105"/>
      <c r="S44" s="105"/>
      <c r="T44" s="105"/>
      <c r="U44" s="180"/>
      <c r="AA44" s="170">
        <f>COUNTIF(AB$22:AB44,"Indicatrice")</f>
        <v>0</v>
      </c>
      <c r="AB44" s="170" t="e">
        <f>VLOOKUP(AC44,'Etape 2 (Biométrie)'!W$14:AA$76,5,FALSE)</f>
        <v>#N/A</v>
      </c>
      <c r="AC44" s="335" t="e">
        <f t="shared" si="1"/>
        <v>#N/A</v>
      </c>
      <c r="AK44" s="181"/>
      <c r="AL44" s="181"/>
      <c r="AM44" s="181"/>
      <c r="AN44" s="181"/>
      <c r="AO44" s="181"/>
      <c r="CB44" s="339"/>
      <c r="CC44" s="339"/>
      <c r="CD44" s="339"/>
      <c r="CE44" s="339"/>
      <c r="CF44" s="339"/>
      <c r="CG44" s="339"/>
      <c r="CH44" s="339"/>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39"/>
      <c r="DJ44" s="339"/>
      <c r="DK44" s="339"/>
      <c r="DL44" s="339"/>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339"/>
      <c r="EU44" s="339"/>
      <c r="EV44" s="339"/>
      <c r="EW44" s="339"/>
      <c r="EX44" s="339"/>
      <c r="EY44" s="339"/>
      <c r="EZ44" s="339"/>
      <c r="FA44" s="339"/>
      <c r="FB44" s="339"/>
      <c r="FC44" s="339"/>
      <c r="FD44" s="339"/>
      <c r="FE44" s="339"/>
      <c r="FF44" s="339"/>
      <c r="FG44" s="339"/>
      <c r="FH44" s="339"/>
      <c r="FI44" s="339"/>
      <c r="FJ44" s="339"/>
      <c r="FK44" s="339"/>
      <c r="FL44" s="339"/>
      <c r="FM44" s="339"/>
      <c r="FN44" s="339"/>
      <c r="FO44" s="339"/>
      <c r="FP44" s="339"/>
      <c r="FQ44" s="339"/>
      <c r="FR44" s="339"/>
      <c r="FS44" s="339"/>
      <c r="FT44" s="339"/>
      <c r="FU44" s="339"/>
      <c r="FV44" s="339"/>
      <c r="FW44" s="339"/>
      <c r="FX44" s="339"/>
      <c r="FY44" s="339"/>
      <c r="FZ44" s="339"/>
      <c r="GA44" s="339"/>
      <c r="GB44" s="339"/>
      <c r="GC44" s="339"/>
      <c r="GD44" s="339"/>
      <c r="GE44" s="339"/>
      <c r="GF44" s="339"/>
      <c r="GG44" s="339"/>
      <c r="GH44" s="339"/>
      <c r="GI44" s="339"/>
      <c r="GJ44" s="339"/>
      <c r="GK44" s="339"/>
      <c r="GL44" s="339"/>
      <c r="GM44" s="339"/>
      <c r="GN44" s="339"/>
      <c r="GO44" s="339"/>
      <c r="GP44" s="339"/>
      <c r="GQ44" s="339"/>
      <c r="GR44" s="339"/>
      <c r="GS44" s="339"/>
      <c r="GT44" s="339"/>
      <c r="GU44" s="339"/>
      <c r="GV44" s="339"/>
      <c r="GW44" s="339"/>
      <c r="GX44" s="339"/>
      <c r="GY44" s="339"/>
      <c r="GZ44" s="339"/>
      <c r="HA44" s="339"/>
      <c r="HB44" s="339"/>
      <c r="HC44" s="339"/>
      <c r="HD44" s="339"/>
      <c r="HE44" s="339"/>
      <c r="HF44" s="339"/>
      <c r="HG44" s="339"/>
      <c r="HH44" s="339"/>
      <c r="HI44" s="339"/>
      <c r="HJ44" s="339"/>
      <c r="HK44" s="339"/>
      <c r="HL44" s="339"/>
      <c r="HM44" s="339"/>
      <c r="HN44" s="339"/>
      <c r="HO44" s="339"/>
      <c r="HP44" s="339"/>
      <c r="HQ44" s="339"/>
      <c r="HR44" s="339"/>
      <c r="HS44" s="339"/>
      <c r="HT44" s="339"/>
      <c r="HU44" s="339"/>
      <c r="HV44" s="339"/>
      <c r="HW44" s="339"/>
      <c r="HX44" s="339"/>
      <c r="HY44" s="339"/>
      <c r="HZ44" s="339"/>
      <c r="IA44" s="339"/>
      <c r="IB44" s="339"/>
      <c r="IC44" s="339"/>
      <c r="ID44" s="339"/>
      <c r="IE44" s="339"/>
      <c r="IF44" s="339"/>
      <c r="IG44" s="339"/>
      <c r="IH44" s="339"/>
      <c r="II44" s="339"/>
      <c r="IJ44" s="339"/>
      <c r="IK44" s="339"/>
      <c r="IL44" s="339"/>
      <c r="IM44" s="339"/>
      <c r="IN44" s="339"/>
      <c r="IO44" s="339"/>
      <c r="IP44" s="339"/>
      <c r="IQ44" s="339"/>
      <c r="IR44" s="339"/>
      <c r="IS44" s="339"/>
      <c r="IT44" s="339"/>
      <c r="IU44" s="339"/>
      <c r="IV44" s="339"/>
      <c r="IW44" s="339"/>
      <c r="IX44" s="339"/>
      <c r="IY44" s="339"/>
      <c r="IZ44" s="339"/>
      <c r="JA44" s="339"/>
      <c r="JB44" s="339"/>
      <c r="JC44" s="339"/>
      <c r="JD44" s="339"/>
      <c r="JE44" s="339"/>
      <c r="JF44" s="339"/>
      <c r="JG44" s="339"/>
      <c r="JH44" s="339"/>
      <c r="JI44" s="339"/>
      <c r="JJ44" s="339"/>
      <c r="JK44" s="339"/>
      <c r="JL44" s="339"/>
      <c r="JM44" s="339"/>
      <c r="JN44" s="339"/>
      <c r="JO44" s="339"/>
      <c r="JP44" s="339"/>
      <c r="JQ44" s="339"/>
      <c r="JR44" s="339"/>
      <c r="JS44" s="339"/>
      <c r="JT44" s="339"/>
      <c r="JU44" s="339"/>
      <c r="JV44" s="339"/>
      <c r="JW44" s="339"/>
      <c r="JX44" s="339"/>
      <c r="JY44" s="339"/>
      <c r="JZ44" s="339"/>
      <c r="KA44" s="339"/>
      <c r="KB44" s="339"/>
      <c r="KC44" s="339"/>
      <c r="KD44" s="339"/>
      <c r="KE44" s="339"/>
      <c r="KF44" s="339"/>
      <c r="KG44" s="339"/>
      <c r="KH44" s="339"/>
      <c r="KI44" s="339"/>
      <c r="KJ44" s="339"/>
      <c r="KK44" s="339"/>
      <c r="KL44" s="339"/>
      <c r="KM44" s="339"/>
      <c r="KN44" s="339"/>
      <c r="KO44" s="339"/>
      <c r="KP44" s="339"/>
      <c r="KQ44" s="339"/>
      <c r="KR44" s="339"/>
      <c r="KS44" s="339"/>
      <c r="KT44" s="339"/>
      <c r="KU44" s="339"/>
      <c r="KV44" s="339"/>
      <c r="KW44" s="339"/>
      <c r="KX44" s="339"/>
      <c r="KY44" s="339"/>
      <c r="KZ44" s="339"/>
      <c r="LA44" s="339"/>
      <c r="LB44" s="339"/>
      <c r="LC44" s="339"/>
      <c r="LD44" s="339"/>
      <c r="LE44" s="339"/>
      <c r="LF44" s="339"/>
      <c r="LG44" s="339"/>
      <c r="LH44" s="339"/>
      <c r="LI44" s="339"/>
      <c r="LJ44" s="339"/>
      <c r="LK44" s="339"/>
      <c r="LL44" s="339"/>
      <c r="LM44" s="339"/>
      <c r="LN44" s="339"/>
      <c r="LO44" s="339"/>
      <c r="LP44" s="339"/>
      <c r="LQ44" s="339"/>
      <c r="LR44" s="339"/>
      <c r="LS44" s="339"/>
      <c r="LT44" s="339"/>
      <c r="LU44" s="339"/>
      <c r="LV44" s="339"/>
      <c r="LW44" s="339"/>
      <c r="LX44" s="339"/>
      <c r="LY44" s="339"/>
      <c r="LZ44" s="339"/>
      <c r="MA44" s="339"/>
      <c r="MB44" s="339"/>
      <c r="MC44" s="339"/>
      <c r="MD44" s="339"/>
      <c r="ME44" s="339"/>
      <c r="MF44" s="339"/>
      <c r="MG44" s="339"/>
      <c r="MH44" s="339"/>
      <c r="MI44" s="339"/>
      <c r="MJ44" s="339"/>
      <c r="MK44" s="339"/>
      <c r="ML44" s="339"/>
      <c r="MM44" s="339"/>
      <c r="MN44" s="339"/>
      <c r="MO44" s="339"/>
      <c r="MP44" s="339"/>
      <c r="MQ44" s="339"/>
      <c r="MR44" s="339"/>
      <c r="MS44" s="339"/>
      <c r="MT44" s="339"/>
      <c r="MU44" s="339"/>
    </row>
    <row r="45" spans="2:359" s="170" customFormat="1" ht="14" customHeight="1">
      <c r="B45" s="171"/>
      <c r="C45" s="172">
        <v>24</v>
      </c>
      <c r="D45" s="173" t="e">
        <f>VLOOKUP(C45,'Etape 2 (Biométrie)'!$V$14:$Y$76,2,FALSE)</f>
        <v>#N/A</v>
      </c>
      <c r="E45" s="174" t="e">
        <f>VLOOKUP(D45,'Etape 2 (Biométrie)'!W$14:AB$76,6,FALSE)</f>
        <v>#N/A</v>
      </c>
      <c r="F45" s="178" t="str">
        <f>IF(ISNA(VLOOKUP(D45,'Etape 2 (Biométrie)'!W$14:AA$75,5,FALSE)),"-",VLOOKUP(D45,'Etape 2 (Biométrie)'!W$14:AA$75,5,FALSE))</f>
        <v>-</v>
      </c>
      <c r="G45" s="176"/>
      <c r="H45" s="177" t="e">
        <f>VLOOKUP(C45,'Etape 3 (Faune potentielle)'!Q$23:R$61,2,FALSE)</f>
        <v>#N/A</v>
      </c>
      <c r="I45" s="178" t="e">
        <f>VLOOKUP(H45,'Etape 2 (Biométrie)'!W$14:AA$75,5,FALSE)</f>
        <v>#N/A</v>
      </c>
      <c r="J45" s="105"/>
      <c r="K45" s="179"/>
      <c r="L45" s="105"/>
      <c r="M45" s="478"/>
      <c r="N45" s="105"/>
      <c r="O45" s="105"/>
      <c r="P45" s="105"/>
      <c r="Q45" s="105"/>
      <c r="R45" s="105"/>
      <c r="S45" s="105"/>
      <c r="T45" s="105"/>
      <c r="U45" s="180"/>
      <c r="AA45" s="170">
        <f>COUNTIF(AB$22:AB45,"Indicatrice")</f>
        <v>0</v>
      </c>
      <c r="AB45" s="170" t="e">
        <f>VLOOKUP(AC45,'Etape 2 (Biométrie)'!W$14:AA$76,5,FALSE)</f>
        <v>#N/A</v>
      </c>
      <c r="AC45" s="335" t="e">
        <f t="shared" si="1"/>
        <v>#N/A</v>
      </c>
      <c r="AK45" s="181"/>
      <c r="AL45" s="181"/>
      <c r="AM45" s="181"/>
      <c r="AN45" s="181"/>
      <c r="AO45" s="181"/>
      <c r="CB45" s="339"/>
      <c r="CC45" s="339"/>
      <c r="CD45" s="339"/>
      <c r="CE45" s="339"/>
      <c r="CF45" s="339"/>
      <c r="CG45" s="339"/>
      <c r="CH45" s="339"/>
      <c r="CI45" s="339"/>
      <c r="CJ45" s="339"/>
      <c r="CK45" s="339"/>
      <c r="CL45" s="339"/>
      <c r="CM45" s="339"/>
      <c r="CN45" s="339"/>
      <c r="CO45" s="339"/>
      <c r="CP45" s="339"/>
      <c r="CQ45" s="339"/>
      <c r="CR45" s="339"/>
      <c r="CS45" s="339"/>
      <c r="CT45" s="339"/>
      <c r="CU45" s="339"/>
      <c r="CV45" s="339"/>
      <c r="CW45" s="339"/>
      <c r="CX45" s="339"/>
      <c r="CY45" s="339"/>
      <c r="CZ45" s="339"/>
      <c r="DA45" s="339"/>
      <c r="DB45" s="339"/>
      <c r="DC45" s="339"/>
      <c r="DD45" s="339"/>
      <c r="DE45" s="339"/>
      <c r="DF45" s="339"/>
      <c r="DG45" s="339"/>
      <c r="DH45" s="339"/>
      <c r="DI45" s="339"/>
      <c r="DJ45" s="339"/>
      <c r="DK45" s="339"/>
      <c r="DL45" s="339"/>
      <c r="DM45" s="339"/>
      <c r="DN45" s="339"/>
      <c r="DO45" s="339"/>
      <c r="DP45" s="339"/>
      <c r="DQ45" s="339"/>
      <c r="DR45" s="339"/>
      <c r="DS45" s="339"/>
      <c r="DT45" s="339"/>
      <c r="DU45" s="339"/>
      <c r="DV45" s="339"/>
      <c r="DW45" s="339"/>
      <c r="DX45" s="339"/>
      <c r="DY45" s="339"/>
      <c r="DZ45" s="339"/>
      <c r="EA45" s="339"/>
      <c r="EB45" s="339"/>
      <c r="EC45" s="339"/>
      <c r="ED45" s="339"/>
      <c r="EE45" s="339"/>
      <c r="EF45" s="339"/>
      <c r="EG45" s="339"/>
      <c r="EH45" s="339"/>
      <c r="EI45" s="339"/>
      <c r="EJ45" s="339"/>
      <c r="EK45" s="339"/>
      <c r="EL45" s="339"/>
      <c r="EM45" s="339"/>
      <c r="EN45" s="339"/>
      <c r="EO45" s="339"/>
      <c r="EP45" s="339"/>
      <c r="EQ45" s="339"/>
      <c r="ER45" s="339"/>
      <c r="ES45" s="339"/>
      <c r="ET45" s="339"/>
      <c r="EU45" s="339"/>
      <c r="EV45" s="339"/>
      <c r="EW45" s="339"/>
      <c r="EX45" s="339"/>
      <c r="EY45" s="339"/>
      <c r="EZ45" s="339"/>
      <c r="FA45" s="339"/>
      <c r="FB45" s="339"/>
      <c r="FC45" s="339"/>
      <c r="FD45" s="339"/>
      <c r="FE45" s="339"/>
      <c r="FF45" s="339"/>
      <c r="FG45" s="339"/>
      <c r="FH45" s="339"/>
      <c r="FI45" s="339"/>
      <c r="FJ45" s="339"/>
      <c r="FK45" s="339"/>
      <c r="FL45" s="339"/>
      <c r="FM45" s="339"/>
      <c r="FN45" s="339"/>
      <c r="FO45" s="339"/>
      <c r="FP45" s="339"/>
      <c r="FQ45" s="339"/>
      <c r="FR45" s="339"/>
      <c r="FS45" s="339"/>
      <c r="FT45" s="339"/>
      <c r="FU45" s="339"/>
      <c r="FV45" s="339"/>
      <c r="FW45" s="339"/>
      <c r="FX45" s="339"/>
      <c r="FY45" s="339"/>
      <c r="FZ45" s="339"/>
      <c r="GA45" s="339"/>
      <c r="GB45" s="339"/>
      <c r="GC45" s="339"/>
      <c r="GD45" s="339"/>
      <c r="GE45" s="339"/>
      <c r="GF45" s="339"/>
      <c r="GG45" s="339"/>
      <c r="GH45" s="339"/>
      <c r="GI45" s="339"/>
      <c r="GJ45" s="339"/>
      <c r="GK45" s="339"/>
      <c r="GL45" s="339"/>
      <c r="GM45" s="339"/>
      <c r="GN45" s="339"/>
      <c r="GO45" s="339"/>
      <c r="GP45" s="339"/>
      <c r="GQ45" s="339"/>
      <c r="GR45" s="339"/>
      <c r="GS45" s="339"/>
      <c r="GT45" s="339"/>
      <c r="GU45" s="339"/>
      <c r="GV45" s="339"/>
      <c r="GW45" s="339"/>
      <c r="GX45" s="339"/>
      <c r="GY45" s="339"/>
      <c r="GZ45" s="339"/>
      <c r="HA45" s="339"/>
      <c r="HB45" s="339"/>
      <c r="HC45" s="339"/>
      <c r="HD45" s="339"/>
      <c r="HE45" s="339"/>
      <c r="HF45" s="339"/>
      <c r="HG45" s="339"/>
      <c r="HH45" s="339"/>
      <c r="HI45" s="339"/>
      <c r="HJ45" s="339"/>
      <c r="HK45" s="339"/>
      <c r="HL45" s="339"/>
      <c r="HM45" s="339"/>
      <c r="HN45" s="339"/>
      <c r="HO45" s="339"/>
      <c r="HP45" s="339"/>
      <c r="HQ45" s="339"/>
      <c r="HR45" s="339"/>
      <c r="HS45" s="339"/>
      <c r="HT45" s="339"/>
      <c r="HU45" s="339"/>
      <c r="HV45" s="339"/>
      <c r="HW45" s="339"/>
      <c r="HX45" s="339"/>
      <c r="HY45" s="339"/>
      <c r="HZ45" s="339"/>
      <c r="IA45" s="339"/>
      <c r="IB45" s="339"/>
      <c r="IC45" s="339"/>
      <c r="ID45" s="339"/>
      <c r="IE45" s="339"/>
      <c r="IF45" s="339"/>
      <c r="IG45" s="339"/>
      <c r="IH45" s="339"/>
      <c r="II45" s="339"/>
      <c r="IJ45" s="339"/>
      <c r="IK45" s="339"/>
      <c r="IL45" s="339"/>
      <c r="IM45" s="339"/>
      <c r="IN45" s="339"/>
      <c r="IO45" s="339"/>
      <c r="IP45" s="339"/>
      <c r="IQ45" s="339"/>
      <c r="IR45" s="339"/>
      <c r="IS45" s="339"/>
      <c r="IT45" s="339"/>
      <c r="IU45" s="339"/>
      <c r="IV45" s="339"/>
      <c r="IW45" s="339"/>
      <c r="IX45" s="339"/>
      <c r="IY45" s="339"/>
      <c r="IZ45" s="339"/>
      <c r="JA45" s="339"/>
      <c r="JB45" s="339"/>
      <c r="JC45" s="339"/>
      <c r="JD45" s="339"/>
      <c r="JE45" s="339"/>
      <c r="JF45" s="339"/>
      <c r="JG45" s="339"/>
      <c r="JH45" s="339"/>
      <c r="JI45" s="339"/>
      <c r="JJ45" s="339"/>
      <c r="JK45" s="339"/>
      <c r="JL45" s="339"/>
      <c r="JM45" s="339"/>
      <c r="JN45" s="339"/>
      <c r="JO45" s="339"/>
      <c r="JP45" s="339"/>
      <c r="JQ45" s="339"/>
      <c r="JR45" s="339"/>
      <c r="JS45" s="339"/>
      <c r="JT45" s="339"/>
      <c r="JU45" s="339"/>
      <c r="JV45" s="339"/>
      <c r="JW45" s="339"/>
      <c r="JX45" s="339"/>
      <c r="JY45" s="339"/>
      <c r="JZ45" s="339"/>
      <c r="KA45" s="339"/>
      <c r="KB45" s="339"/>
      <c r="KC45" s="339"/>
      <c r="KD45" s="339"/>
      <c r="KE45" s="339"/>
      <c r="KF45" s="339"/>
      <c r="KG45" s="339"/>
      <c r="KH45" s="339"/>
      <c r="KI45" s="339"/>
      <c r="KJ45" s="339"/>
      <c r="KK45" s="339"/>
      <c r="KL45" s="339"/>
      <c r="KM45" s="339"/>
      <c r="KN45" s="339"/>
      <c r="KO45" s="339"/>
      <c r="KP45" s="339"/>
      <c r="KQ45" s="339"/>
      <c r="KR45" s="339"/>
      <c r="KS45" s="339"/>
      <c r="KT45" s="339"/>
      <c r="KU45" s="339"/>
      <c r="KV45" s="339"/>
      <c r="KW45" s="339"/>
      <c r="KX45" s="339"/>
      <c r="KY45" s="339"/>
      <c r="KZ45" s="339"/>
      <c r="LA45" s="339"/>
      <c r="LB45" s="339"/>
      <c r="LC45" s="339"/>
      <c r="LD45" s="339"/>
      <c r="LE45" s="339"/>
      <c r="LF45" s="339"/>
      <c r="LG45" s="339"/>
      <c r="LH45" s="339"/>
      <c r="LI45" s="339"/>
      <c r="LJ45" s="339"/>
      <c r="LK45" s="339"/>
      <c r="LL45" s="339"/>
      <c r="LM45" s="339"/>
      <c r="LN45" s="339"/>
      <c r="LO45" s="339"/>
      <c r="LP45" s="339"/>
      <c r="LQ45" s="339"/>
      <c r="LR45" s="339"/>
      <c r="LS45" s="339"/>
      <c r="LT45" s="339"/>
      <c r="LU45" s="339"/>
      <c r="LV45" s="339"/>
      <c r="LW45" s="339"/>
      <c r="LX45" s="339"/>
      <c r="LY45" s="339"/>
      <c r="LZ45" s="339"/>
      <c r="MA45" s="339"/>
      <c r="MB45" s="339"/>
      <c r="MC45" s="339"/>
      <c r="MD45" s="339"/>
      <c r="ME45" s="339"/>
      <c r="MF45" s="339"/>
      <c r="MG45" s="339"/>
      <c r="MH45" s="339"/>
      <c r="MI45" s="339"/>
      <c r="MJ45" s="339"/>
      <c r="MK45" s="339"/>
      <c r="ML45" s="339"/>
      <c r="MM45" s="339"/>
      <c r="MN45" s="339"/>
      <c r="MO45" s="339"/>
      <c r="MP45" s="339"/>
      <c r="MQ45" s="339"/>
      <c r="MR45" s="339"/>
      <c r="MS45" s="339"/>
      <c r="MT45" s="339"/>
      <c r="MU45" s="339"/>
    </row>
    <row r="46" spans="2:359" s="170" customFormat="1" ht="14" customHeight="1">
      <c r="B46" s="171"/>
      <c r="C46" s="172">
        <v>25</v>
      </c>
      <c r="D46" s="173" t="e">
        <f>VLOOKUP(C46,'Etape 2 (Biométrie)'!$V$14:$Y$76,2,FALSE)</f>
        <v>#N/A</v>
      </c>
      <c r="E46" s="174" t="e">
        <f>VLOOKUP(D46,'Etape 2 (Biométrie)'!W$14:AB$76,6,FALSE)</f>
        <v>#N/A</v>
      </c>
      <c r="F46" s="178" t="str">
        <f>IF(ISNA(VLOOKUP(D46,'Etape 2 (Biométrie)'!W$14:AA$75,5,FALSE)),"-",VLOOKUP(D46,'Etape 2 (Biométrie)'!W$14:AA$75,5,FALSE))</f>
        <v>-</v>
      </c>
      <c r="G46" s="176"/>
      <c r="H46" s="177" t="e">
        <f>VLOOKUP(C46,'Etape 3 (Faune potentielle)'!Q$23:R$61,2,FALSE)</f>
        <v>#N/A</v>
      </c>
      <c r="I46" s="178" t="e">
        <f>VLOOKUP(H46,'Etape 2 (Biométrie)'!W$14:AA$75,5,FALSE)</f>
        <v>#N/A</v>
      </c>
      <c r="J46" s="105"/>
      <c r="K46" s="179"/>
      <c r="L46" s="105"/>
      <c r="M46" s="478"/>
      <c r="N46" s="105"/>
      <c r="O46" s="105"/>
      <c r="P46" s="105"/>
      <c r="Q46" s="105"/>
      <c r="R46" s="105"/>
      <c r="S46" s="105"/>
      <c r="T46" s="105"/>
      <c r="U46" s="180"/>
      <c r="AA46" s="170">
        <f>COUNTIF(AB$22:AB46,"Indicatrice")</f>
        <v>0</v>
      </c>
      <c r="AB46" s="170" t="e">
        <f>VLOOKUP(AC46,'Etape 2 (Biométrie)'!W$14:AA$76,5,FALSE)</f>
        <v>#N/A</v>
      </c>
      <c r="AC46" s="335" t="e">
        <f t="shared" si="1"/>
        <v>#N/A</v>
      </c>
      <c r="AK46" s="181"/>
      <c r="AL46" s="181"/>
      <c r="AM46" s="181"/>
      <c r="AN46" s="181"/>
      <c r="AO46" s="181"/>
      <c r="CB46" s="339"/>
      <c r="CC46" s="339"/>
      <c r="CD46" s="339"/>
      <c r="CE46" s="339"/>
      <c r="CF46" s="339"/>
      <c r="CG46" s="339"/>
      <c r="CH46" s="339"/>
      <c r="CI46" s="339"/>
      <c r="CJ46" s="339"/>
      <c r="CK46" s="339"/>
      <c r="CL46" s="339"/>
      <c r="CM46" s="339"/>
      <c r="CN46" s="339"/>
      <c r="CO46" s="339"/>
      <c r="CP46" s="339"/>
      <c r="CQ46" s="339"/>
      <c r="CR46" s="339"/>
      <c r="CS46" s="339"/>
      <c r="CT46" s="339"/>
      <c r="CU46" s="339"/>
      <c r="CV46" s="339"/>
      <c r="CW46" s="339"/>
      <c r="CX46" s="339"/>
      <c r="CY46" s="339"/>
      <c r="CZ46" s="339"/>
      <c r="DA46" s="339"/>
      <c r="DB46" s="339"/>
      <c r="DC46" s="339"/>
      <c r="DD46" s="339"/>
      <c r="DE46" s="339"/>
      <c r="DF46" s="339"/>
      <c r="DG46" s="339"/>
      <c r="DH46" s="339"/>
      <c r="DI46" s="339"/>
      <c r="DJ46" s="339"/>
      <c r="DK46" s="339"/>
      <c r="DL46" s="339"/>
      <c r="DM46" s="339"/>
      <c r="DN46" s="339"/>
      <c r="DO46" s="339"/>
      <c r="DP46" s="339"/>
      <c r="DQ46" s="339"/>
      <c r="DR46" s="339"/>
      <c r="DS46" s="339"/>
      <c r="DT46" s="339"/>
      <c r="DU46" s="339"/>
      <c r="DV46" s="339"/>
      <c r="DW46" s="339"/>
      <c r="DX46" s="339"/>
      <c r="DY46" s="339"/>
      <c r="DZ46" s="339"/>
      <c r="EA46" s="339"/>
      <c r="EB46" s="339"/>
      <c r="EC46" s="339"/>
      <c r="ED46" s="339"/>
      <c r="EE46" s="339"/>
      <c r="EF46" s="339"/>
      <c r="EG46" s="339"/>
      <c r="EH46" s="339"/>
      <c r="EI46" s="339"/>
      <c r="EJ46" s="339"/>
      <c r="EK46" s="339"/>
      <c r="EL46" s="339"/>
      <c r="EM46" s="339"/>
      <c r="EN46" s="339"/>
      <c r="EO46" s="339"/>
      <c r="EP46" s="339"/>
      <c r="EQ46" s="339"/>
      <c r="ER46" s="339"/>
      <c r="ES46" s="339"/>
      <c r="ET46" s="339"/>
      <c r="EU46" s="339"/>
      <c r="EV46" s="339"/>
      <c r="EW46" s="339"/>
      <c r="EX46" s="339"/>
      <c r="EY46" s="339"/>
      <c r="EZ46" s="339"/>
      <c r="FA46" s="339"/>
      <c r="FB46" s="339"/>
      <c r="FC46" s="339"/>
      <c r="FD46" s="339"/>
      <c r="FE46" s="339"/>
      <c r="FF46" s="339"/>
      <c r="FG46" s="339"/>
      <c r="FH46" s="339"/>
      <c r="FI46" s="339"/>
      <c r="FJ46" s="339"/>
      <c r="FK46" s="339"/>
      <c r="FL46" s="339"/>
      <c r="FM46" s="339"/>
      <c r="FN46" s="339"/>
      <c r="FO46" s="339"/>
      <c r="FP46" s="339"/>
      <c r="FQ46" s="339"/>
      <c r="FR46" s="339"/>
      <c r="FS46" s="339"/>
      <c r="FT46" s="339"/>
      <c r="FU46" s="339"/>
      <c r="FV46" s="339"/>
      <c r="FW46" s="339"/>
      <c r="FX46" s="339"/>
      <c r="FY46" s="339"/>
      <c r="FZ46" s="339"/>
      <c r="GA46" s="339"/>
      <c r="GB46" s="339"/>
      <c r="GC46" s="339"/>
      <c r="GD46" s="339"/>
      <c r="GE46" s="339"/>
      <c r="GF46" s="339"/>
      <c r="GG46" s="339"/>
      <c r="GH46" s="339"/>
      <c r="GI46" s="339"/>
      <c r="GJ46" s="339"/>
      <c r="GK46" s="339"/>
      <c r="GL46" s="339"/>
      <c r="GM46" s="339"/>
      <c r="GN46" s="339"/>
      <c r="GO46" s="339"/>
      <c r="GP46" s="339"/>
      <c r="GQ46" s="339"/>
      <c r="GR46" s="339"/>
      <c r="GS46" s="339"/>
      <c r="GT46" s="339"/>
      <c r="GU46" s="339"/>
      <c r="GV46" s="339"/>
      <c r="GW46" s="339"/>
      <c r="GX46" s="339"/>
      <c r="GY46" s="339"/>
      <c r="GZ46" s="339"/>
      <c r="HA46" s="339"/>
      <c r="HB46" s="339"/>
      <c r="HC46" s="339"/>
      <c r="HD46" s="339"/>
      <c r="HE46" s="339"/>
      <c r="HF46" s="339"/>
      <c r="HG46" s="339"/>
      <c r="HH46" s="339"/>
      <c r="HI46" s="339"/>
      <c r="HJ46" s="339"/>
      <c r="HK46" s="339"/>
      <c r="HL46" s="339"/>
      <c r="HM46" s="339"/>
      <c r="HN46" s="339"/>
      <c r="HO46" s="339"/>
      <c r="HP46" s="339"/>
      <c r="HQ46" s="339"/>
      <c r="HR46" s="339"/>
      <c r="HS46" s="339"/>
      <c r="HT46" s="339"/>
      <c r="HU46" s="339"/>
      <c r="HV46" s="339"/>
      <c r="HW46" s="339"/>
      <c r="HX46" s="339"/>
      <c r="HY46" s="339"/>
      <c r="HZ46" s="339"/>
      <c r="IA46" s="339"/>
      <c r="IB46" s="339"/>
      <c r="IC46" s="339"/>
      <c r="ID46" s="339"/>
      <c r="IE46" s="339"/>
      <c r="IF46" s="339"/>
      <c r="IG46" s="339"/>
      <c r="IH46" s="339"/>
      <c r="II46" s="339"/>
      <c r="IJ46" s="339"/>
      <c r="IK46" s="339"/>
      <c r="IL46" s="339"/>
      <c r="IM46" s="339"/>
      <c r="IN46" s="339"/>
      <c r="IO46" s="339"/>
      <c r="IP46" s="339"/>
      <c r="IQ46" s="339"/>
      <c r="IR46" s="339"/>
      <c r="IS46" s="339"/>
      <c r="IT46" s="339"/>
      <c r="IU46" s="339"/>
      <c r="IV46" s="339"/>
      <c r="IW46" s="339"/>
      <c r="IX46" s="339"/>
      <c r="IY46" s="339"/>
      <c r="IZ46" s="339"/>
      <c r="JA46" s="339"/>
      <c r="JB46" s="339"/>
      <c r="JC46" s="339"/>
      <c r="JD46" s="339"/>
      <c r="JE46" s="339"/>
      <c r="JF46" s="339"/>
      <c r="JG46" s="339"/>
      <c r="JH46" s="339"/>
      <c r="JI46" s="339"/>
      <c r="JJ46" s="339"/>
      <c r="JK46" s="339"/>
      <c r="JL46" s="339"/>
      <c r="JM46" s="339"/>
      <c r="JN46" s="339"/>
      <c r="JO46" s="339"/>
      <c r="JP46" s="339"/>
      <c r="JQ46" s="339"/>
      <c r="JR46" s="339"/>
      <c r="JS46" s="339"/>
      <c r="JT46" s="339"/>
      <c r="JU46" s="339"/>
      <c r="JV46" s="339"/>
      <c r="JW46" s="339"/>
      <c r="JX46" s="339"/>
      <c r="JY46" s="339"/>
      <c r="JZ46" s="339"/>
      <c r="KA46" s="339"/>
      <c r="KB46" s="339"/>
      <c r="KC46" s="339"/>
      <c r="KD46" s="339"/>
      <c r="KE46" s="339"/>
      <c r="KF46" s="339"/>
      <c r="KG46" s="339"/>
      <c r="KH46" s="339"/>
      <c r="KI46" s="339"/>
      <c r="KJ46" s="339"/>
      <c r="KK46" s="339"/>
      <c r="KL46" s="339"/>
      <c r="KM46" s="339"/>
      <c r="KN46" s="339"/>
      <c r="KO46" s="339"/>
      <c r="KP46" s="339"/>
      <c r="KQ46" s="339"/>
      <c r="KR46" s="339"/>
      <c r="KS46" s="339"/>
      <c r="KT46" s="339"/>
      <c r="KU46" s="339"/>
      <c r="KV46" s="339"/>
      <c r="KW46" s="339"/>
      <c r="KX46" s="339"/>
      <c r="KY46" s="339"/>
      <c r="KZ46" s="339"/>
      <c r="LA46" s="339"/>
      <c r="LB46" s="339"/>
      <c r="LC46" s="339"/>
      <c r="LD46" s="339"/>
      <c r="LE46" s="339"/>
      <c r="LF46" s="339"/>
      <c r="LG46" s="339"/>
      <c r="LH46" s="339"/>
      <c r="LI46" s="339"/>
      <c r="LJ46" s="339"/>
      <c r="LK46" s="339"/>
      <c r="LL46" s="339"/>
      <c r="LM46" s="339"/>
      <c r="LN46" s="339"/>
      <c r="LO46" s="339"/>
      <c r="LP46" s="339"/>
      <c r="LQ46" s="339"/>
      <c r="LR46" s="339"/>
      <c r="LS46" s="339"/>
      <c r="LT46" s="339"/>
      <c r="LU46" s="339"/>
      <c r="LV46" s="339"/>
      <c r="LW46" s="339"/>
      <c r="LX46" s="339"/>
      <c r="LY46" s="339"/>
      <c r="LZ46" s="339"/>
      <c r="MA46" s="339"/>
      <c r="MB46" s="339"/>
      <c r="MC46" s="339"/>
      <c r="MD46" s="339"/>
      <c r="ME46" s="339"/>
      <c r="MF46" s="339"/>
      <c r="MG46" s="339"/>
      <c r="MH46" s="339"/>
      <c r="MI46" s="339"/>
      <c r="MJ46" s="339"/>
      <c r="MK46" s="339"/>
      <c r="ML46" s="339"/>
      <c r="MM46" s="339"/>
      <c r="MN46" s="339"/>
      <c r="MO46" s="339"/>
      <c r="MP46" s="339"/>
      <c r="MQ46" s="339"/>
      <c r="MR46" s="339"/>
      <c r="MS46" s="339"/>
      <c r="MT46" s="339"/>
      <c r="MU46" s="339"/>
    </row>
    <row r="47" spans="2:359" s="170" customFormat="1" ht="14" customHeight="1">
      <c r="B47" s="171"/>
      <c r="C47" s="172">
        <v>26</v>
      </c>
      <c r="D47" s="173" t="e">
        <f>VLOOKUP(C47,'Etape 2 (Biométrie)'!$V$14:$Y$76,2,FALSE)</f>
        <v>#N/A</v>
      </c>
      <c r="E47" s="174" t="e">
        <f>VLOOKUP(D47,'Etape 2 (Biométrie)'!W$14:AB$76,6,FALSE)</f>
        <v>#N/A</v>
      </c>
      <c r="F47" s="178" t="str">
        <f>IF(ISNA(VLOOKUP(D47,'Etape 2 (Biométrie)'!W$14:AA$75,5,FALSE)),"-",VLOOKUP(D47,'Etape 2 (Biométrie)'!W$14:AA$75,5,FALSE))</f>
        <v>-</v>
      </c>
      <c r="G47" s="176"/>
      <c r="H47" s="177" t="e">
        <f>VLOOKUP(C47,'Etape 3 (Faune potentielle)'!Q$23:R$61,2,FALSE)</f>
        <v>#N/A</v>
      </c>
      <c r="I47" s="178" t="e">
        <f>VLOOKUP(H47,'Etape 2 (Biométrie)'!W$14:AA$75,5,FALSE)</f>
        <v>#N/A</v>
      </c>
      <c r="J47" s="105"/>
      <c r="K47" s="179"/>
      <c r="L47" s="105"/>
      <c r="M47" s="478"/>
      <c r="N47" s="105"/>
      <c r="O47" s="105"/>
      <c r="P47" s="105"/>
      <c r="Q47" s="105"/>
      <c r="R47" s="105"/>
      <c r="S47" s="105"/>
      <c r="T47" s="105"/>
      <c r="U47" s="180"/>
      <c r="AA47" s="170">
        <f>COUNTIF(AB$22:AB47,"Indicatrice")</f>
        <v>0</v>
      </c>
      <c r="AB47" s="170" t="e">
        <f>VLOOKUP(AC47,'Etape 2 (Biométrie)'!W$14:AA$76,5,FALSE)</f>
        <v>#N/A</v>
      </c>
      <c r="AC47" s="335" t="e">
        <f t="shared" si="1"/>
        <v>#N/A</v>
      </c>
      <c r="AK47" s="181"/>
      <c r="AL47" s="181"/>
      <c r="AM47" s="181"/>
      <c r="AN47" s="181"/>
      <c r="AO47" s="181"/>
      <c r="CB47" s="339"/>
      <c r="CC47" s="339"/>
      <c r="CD47" s="339"/>
      <c r="CE47" s="339"/>
      <c r="CF47" s="339"/>
      <c r="CG47" s="339"/>
      <c r="CH47" s="339"/>
      <c r="CI47" s="339"/>
      <c r="CJ47" s="339"/>
      <c r="CK47" s="339"/>
      <c r="CL47" s="339"/>
      <c r="CM47" s="339"/>
      <c r="CN47" s="339"/>
      <c r="CO47" s="339"/>
      <c r="CP47" s="339"/>
      <c r="CQ47" s="339"/>
      <c r="CR47" s="339"/>
      <c r="CS47" s="339"/>
      <c r="CT47" s="339"/>
      <c r="CU47" s="339"/>
      <c r="CV47" s="339"/>
      <c r="CW47" s="339"/>
      <c r="CX47" s="339"/>
      <c r="CY47" s="339"/>
      <c r="CZ47" s="339"/>
      <c r="DA47" s="339"/>
      <c r="DB47" s="339"/>
      <c r="DC47" s="339"/>
      <c r="DD47" s="339"/>
      <c r="DE47" s="339"/>
      <c r="DF47" s="339"/>
      <c r="DG47" s="339"/>
      <c r="DH47" s="339"/>
      <c r="DI47" s="339"/>
      <c r="DJ47" s="339"/>
      <c r="DK47" s="339"/>
      <c r="DL47" s="339"/>
      <c r="DM47" s="339"/>
      <c r="DN47" s="339"/>
      <c r="DO47" s="339"/>
      <c r="DP47" s="339"/>
      <c r="DQ47" s="339"/>
      <c r="DR47" s="339"/>
      <c r="DS47" s="339"/>
      <c r="DT47" s="339"/>
      <c r="DU47" s="339"/>
      <c r="DV47" s="339"/>
      <c r="DW47" s="339"/>
      <c r="DX47" s="339"/>
      <c r="DY47" s="339"/>
      <c r="DZ47" s="339"/>
      <c r="EA47" s="339"/>
      <c r="EB47" s="339"/>
      <c r="EC47" s="339"/>
      <c r="ED47" s="339"/>
      <c r="EE47" s="339"/>
      <c r="EF47" s="339"/>
      <c r="EG47" s="339"/>
      <c r="EH47" s="339"/>
      <c r="EI47" s="339"/>
      <c r="EJ47" s="339"/>
      <c r="EK47" s="339"/>
      <c r="EL47" s="339"/>
      <c r="EM47" s="339"/>
      <c r="EN47" s="339"/>
      <c r="EO47" s="339"/>
      <c r="EP47" s="339"/>
      <c r="EQ47" s="339"/>
      <c r="ER47" s="339"/>
      <c r="ES47" s="339"/>
      <c r="ET47" s="339"/>
      <c r="EU47" s="339"/>
      <c r="EV47" s="339"/>
      <c r="EW47" s="339"/>
      <c r="EX47" s="339"/>
      <c r="EY47" s="339"/>
      <c r="EZ47" s="339"/>
      <c r="FA47" s="339"/>
      <c r="FB47" s="339"/>
      <c r="FC47" s="339"/>
      <c r="FD47" s="339"/>
      <c r="FE47" s="339"/>
      <c r="FF47" s="339"/>
      <c r="FG47" s="339"/>
      <c r="FH47" s="339"/>
      <c r="FI47" s="339"/>
      <c r="FJ47" s="339"/>
      <c r="FK47" s="339"/>
      <c r="FL47" s="339"/>
      <c r="FM47" s="339"/>
      <c r="FN47" s="339"/>
      <c r="FO47" s="339"/>
      <c r="FP47" s="339"/>
      <c r="FQ47" s="339"/>
      <c r="FR47" s="339"/>
      <c r="FS47" s="339"/>
      <c r="FT47" s="339"/>
      <c r="FU47" s="339"/>
      <c r="FV47" s="339"/>
      <c r="FW47" s="339"/>
      <c r="FX47" s="339"/>
      <c r="FY47" s="339"/>
      <c r="FZ47" s="339"/>
      <c r="GA47" s="339"/>
      <c r="GB47" s="339"/>
      <c r="GC47" s="339"/>
      <c r="GD47" s="339"/>
      <c r="GE47" s="339"/>
      <c r="GF47" s="339"/>
      <c r="GG47" s="339"/>
      <c r="GH47" s="339"/>
      <c r="GI47" s="339"/>
      <c r="GJ47" s="339"/>
      <c r="GK47" s="339"/>
      <c r="GL47" s="339"/>
      <c r="GM47" s="339"/>
      <c r="GN47" s="339"/>
      <c r="GO47" s="339"/>
      <c r="GP47" s="339"/>
      <c r="GQ47" s="339"/>
      <c r="GR47" s="339"/>
      <c r="GS47" s="339"/>
      <c r="GT47" s="339"/>
      <c r="GU47" s="339"/>
      <c r="GV47" s="339"/>
      <c r="GW47" s="339"/>
      <c r="GX47" s="339"/>
      <c r="GY47" s="339"/>
      <c r="GZ47" s="339"/>
      <c r="HA47" s="339"/>
      <c r="HB47" s="339"/>
      <c r="HC47" s="339"/>
      <c r="HD47" s="339"/>
      <c r="HE47" s="339"/>
      <c r="HF47" s="339"/>
      <c r="HG47" s="339"/>
      <c r="HH47" s="339"/>
      <c r="HI47" s="339"/>
      <c r="HJ47" s="339"/>
      <c r="HK47" s="339"/>
      <c r="HL47" s="339"/>
      <c r="HM47" s="339"/>
      <c r="HN47" s="339"/>
      <c r="HO47" s="339"/>
      <c r="HP47" s="339"/>
      <c r="HQ47" s="339"/>
      <c r="HR47" s="339"/>
      <c r="HS47" s="339"/>
      <c r="HT47" s="339"/>
      <c r="HU47" s="339"/>
      <c r="HV47" s="339"/>
      <c r="HW47" s="339"/>
      <c r="HX47" s="339"/>
      <c r="HY47" s="339"/>
      <c r="HZ47" s="339"/>
      <c r="IA47" s="339"/>
      <c r="IB47" s="339"/>
      <c r="IC47" s="339"/>
      <c r="ID47" s="339"/>
      <c r="IE47" s="339"/>
      <c r="IF47" s="339"/>
      <c r="IG47" s="339"/>
      <c r="IH47" s="339"/>
      <c r="II47" s="339"/>
      <c r="IJ47" s="339"/>
      <c r="IK47" s="339"/>
      <c r="IL47" s="339"/>
      <c r="IM47" s="339"/>
      <c r="IN47" s="339"/>
      <c r="IO47" s="339"/>
      <c r="IP47" s="339"/>
      <c r="IQ47" s="339"/>
      <c r="IR47" s="339"/>
      <c r="IS47" s="339"/>
      <c r="IT47" s="339"/>
      <c r="IU47" s="339"/>
      <c r="IV47" s="339"/>
      <c r="IW47" s="339"/>
      <c r="IX47" s="339"/>
      <c r="IY47" s="339"/>
      <c r="IZ47" s="339"/>
      <c r="JA47" s="339"/>
      <c r="JB47" s="339"/>
      <c r="JC47" s="339"/>
      <c r="JD47" s="339"/>
      <c r="JE47" s="339"/>
      <c r="JF47" s="339"/>
      <c r="JG47" s="339"/>
      <c r="JH47" s="339"/>
      <c r="JI47" s="339"/>
      <c r="JJ47" s="339"/>
      <c r="JK47" s="339"/>
      <c r="JL47" s="339"/>
      <c r="JM47" s="339"/>
      <c r="JN47" s="339"/>
      <c r="JO47" s="339"/>
      <c r="JP47" s="339"/>
      <c r="JQ47" s="339"/>
      <c r="JR47" s="339"/>
      <c r="JS47" s="339"/>
      <c r="JT47" s="339"/>
      <c r="JU47" s="339"/>
      <c r="JV47" s="339"/>
      <c r="JW47" s="339"/>
      <c r="JX47" s="339"/>
      <c r="JY47" s="339"/>
      <c r="JZ47" s="339"/>
      <c r="KA47" s="339"/>
      <c r="KB47" s="339"/>
      <c r="KC47" s="339"/>
      <c r="KD47" s="339"/>
      <c r="KE47" s="339"/>
      <c r="KF47" s="339"/>
      <c r="KG47" s="339"/>
      <c r="KH47" s="339"/>
      <c r="KI47" s="339"/>
      <c r="KJ47" s="339"/>
      <c r="KK47" s="339"/>
      <c r="KL47" s="339"/>
      <c r="KM47" s="339"/>
      <c r="KN47" s="339"/>
      <c r="KO47" s="339"/>
      <c r="KP47" s="339"/>
      <c r="KQ47" s="339"/>
      <c r="KR47" s="339"/>
      <c r="KS47" s="339"/>
      <c r="KT47" s="339"/>
      <c r="KU47" s="339"/>
      <c r="KV47" s="339"/>
      <c r="KW47" s="339"/>
      <c r="KX47" s="339"/>
      <c r="KY47" s="339"/>
      <c r="KZ47" s="339"/>
      <c r="LA47" s="339"/>
      <c r="LB47" s="339"/>
      <c r="LC47" s="339"/>
      <c r="LD47" s="339"/>
      <c r="LE47" s="339"/>
      <c r="LF47" s="339"/>
      <c r="LG47" s="339"/>
      <c r="LH47" s="339"/>
      <c r="LI47" s="339"/>
      <c r="LJ47" s="339"/>
      <c r="LK47" s="339"/>
      <c r="LL47" s="339"/>
      <c r="LM47" s="339"/>
      <c r="LN47" s="339"/>
      <c r="LO47" s="339"/>
      <c r="LP47" s="339"/>
      <c r="LQ47" s="339"/>
      <c r="LR47" s="339"/>
      <c r="LS47" s="339"/>
      <c r="LT47" s="339"/>
      <c r="LU47" s="339"/>
      <c r="LV47" s="339"/>
      <c r="LW47" s="339"/>
      <c r="LX47" s="339"/>
      <c r="LY47" s="339"/>
      <c r="LZ47" s="339"/>
      <c r="MA47" s="339"/>
      <c r="MB47" s="339"/>
      <c r="MC47" s="339"/>
      <c r="MD47" s="339"/>
      <c r="ME47" s="339"/>
      <c r="MF47" s="339"/>
      <c r="MG47" s="339"/>
      <c r="MH47" s="339"/>
      <c r="MI47" s="339"/>
      <c r="MJ47" s="339"/>
      <c r="MK47" s="339"/>
      <c r="ML47" s="339"/>
      <c r="MM47" s="339"/>
      <c r="MN47" s="339"/>
      <c r="MO47" s="339"/>
      <c r="MP47" s="339"/>
      <c r="MQ47" s="339"/>
      <c r="MR47" s="339"/>
      <c r="MS47" s="339"/>
      <c r="MT47" s="339"/>
      <c r="MU47" s="339"/>
    </row>
    <row r="48" spans="2:359" s="170" customFormat="1" ht="14" customHeight="1">
      <c r="B48" s="171"/>
      <c r="C48" s="172">
        <v>27</v>
      </c>
      <c r="D48" s="173" t="e">
        <f>VLOOKUP(C48,'Etape 2 (Biométrie)'!$V$14:$Y$76,2,FALSE)</f>
        <v>#N/A</v>
      </c>
      <c r="E48" s="174" t="e">
        <f>VLOOKUP(D48,'Etape 2 (Biométrie)'!W$14:AB$76,6,FALSE)</f>
        <v>#N/A</v>
      </c>
      <c r="F48" s="178" t="str">
        <f>IF(ISNA(VLOOKUP(D48,'Etape 2 (Biométrie)'!W$14:AA$75,5,FALSE)),"-",VLOOKUP(D48,'Etape 2 (Biométrie)'!W$14:AA$75,5,FALSE))</f>
        <v>-</v>
      </c>
      <c r="G48" s="176"/>
      <c r="H48" s="177" t="e">
        <f>VLOOKUP(C48,'Etape 3 (Faune potentielle)'!Q$23:R$61,2,FALSE)</f>
        <v>#N/A</v>
      </c>
      <c r="I48" s="178" t="e">
        <f>VLOOKUP(H48,'Etape 2 (Biométrie)'!W$14:AA$75,5,FALSE)</f>
        <v>#N/A</v>
      </c>
      <c r="J48" s="105"/>
      <c r="K48" s="179"/>
      <c r="L48" s="105"/>
      <c r="M48" s="478"/>
      <c r="N48" s="105"/>
      <c r="O48" s="105"/>
      <c r="P48" s="105"/>
      <c r="Q48" s="105"/>
      <c r="R48" s="105"/>
      <c r="S48" s="105"/>
      <c r="T48" s="105"/>
      <c r="U48" s="180"/>
      <c r="AA48" s="170">
        <f>COUNTIF(AB$22:AB48,"Indicatrice")</f>
        <v>0</v>
      </c>
      <c r="AB48" s="170" t="e">
        <f>VLOOKUP(AC48,'Etape 2 (Biométrie)'!W$14:AA$76,5,FALSE)</f>
        <v>#N/A</v>
      </c>
      <c r="AC48" s="335" t="e">
        <f t="shared" si="1"/>
        <v>#N/A</v>
      </c>
      <c r="AK48" s="181"/>
      <c r="AL48" s="181"/>
      <c r="AM48" s="181"/>
      <c r="AN48" s="181"/>
      <c r="AO48" s="181"/>
      <c r="CB48" s="339"/>
      <c r="CC48" s="339"/>
      <c r="CD48" s="339"/>
      <c r="CE48" s="339"/>
      <c r="CF48" s="339"/>
      <c r="CG48" s="339"/>
      <c r="CH48" s="339"/>
      <c r="CI48" s="339"/>
      <c r="CJ48" s="339"/>
      <c r="CK48" s="339"/>
      <c r="CL48" s="339"/>
      <c r="CM48" s="339"/>
      <c r="CN48" s="339"/>
      <c r="CO48" s="339"/>
      <c r="CP48" s="339"/>
      <c r="CQ48" s="339"/>
      <c r="CR48" s="339"/>
      <c r="CS48" s="339"/>
      <c r="CT48" s="339"/>
      <c r="CU48" s="339"/>
      <c r="CV48" s="339"/>
      <c r="CW48" s="339"/>
      <c r="CX48" s="339"/>
      <c r="CY48" s="339"/>
      <c r="CZ48" s="339"/>
      <c r="DA48" s="339"/>
      <c r="DB48" s="339"/>
      <c r="DC48" s="339"/>
      <c r="DD48" s="339"/>
      <c r="DE48" s="339"/>
      <c r="DF48" s="339"/>
      <c r="DG48" s="339"/>
      <c r="DH48" s="339"/>
      <c r="DI48" s="339"/>
      <c r="DJ48" s="339"/>
      <c r="DK48" s="339"/>
      <c r="DL48" s="339"/>
      <c r="DM48" s="339"/>
      <c r="DN48" s="339"/>
      <c r="DO48" s="339"/>
      <c r="DP48" s="339"/>
      <c r="DQ48" s="339"/>
      <c r="DR48" s="339"/>
      <c r="DS48" s="339"/>
      <c r="DT48" s="339"/>
      <c r="DU48" s="339"/>
      <c r="DV48" s="339"/>
      <c r="DW48" s="339"/>
      <c r="DX48" s="339"/>
      <c r="DY48" s="339"/>
      <c r="DZ48" s="339"/>
      <c r="EA48" s="339"/>
      <c r="EB48" s="339"/>
      <c r="EC48" s="339"/>
      <c r="ED48" s="339"/>
      <c r="EE48" s="339"/>
      <c r="EF48" s="339"/>
      <c r="EG48" s="339"/>
      <c r="EH48" s="339"/>
      <c r="EI48" s="339"/>
      <c r="EJ48" s="339"/>
      <c r="EK48" s="339"/>
      <c r="EL48" s="339"/>
      <c r="EM48" s="339"/>
      <c r="EN48" s="339"/>
      <c r="EO48" s="339"/>
      <c r="EP48" s="339"/>
      <c r="EQ48" s="339"/>
      <c r="ER48" s="339"/>
      <c r="ES48" s="339"/>
      <c r="ET48" s="339"/>
      <c r="EU48" s="339"/>
      <c r="EV48" s="339"/>
      <c r="EW48" s="339"/>
      <c r="EX48" s="339"/>
      <c r="EY48" s="339"/>
      <c r="EZ48" s="339"/>
      <c r="FA48" s="339"/>
      <c r="FB48" s="339"/>
      <c r="FC48" s="339"/>
      <c r="FD48" s="339"/>
      <c r="FE48" s="339"/>
      <c r="FF48" s="339"/>
      <c r="FG48" s="339"/>
      <c r="FH48" s="339"/>
      <c r="FI48" s="339"/>
      <c r="FJ48" s="339"/>
      <c r="FK48" s="339"/>
      <c r="FL48" s="339"/>
      <c r="FM48" s="339"/>
      <c r="FN48" s="339"/>
      <c r="FO48" s="339"/>
      <c r="FP48" s="339"/>
      <c r="FQ48" s="339"/>
      <c r="FR48" s="339"/>
      <c r="FS48" s="339"/>
      <c r="FT48" s="339"/>
      <c r="FU48" s="339"/>
      <c r="FV48" s="339"/>
      <c r="FW48" s="339"/>
      <c r="FX48" s="339"/>
      <c r="FY48" s="339"/>
      <c r="FZ48" s="339"/>
      <c r="GA48" s="339"/>
      <c r="GB48" s="339"/>
      <c r="GC48" s="339"/>
      <c r="GD48" s="339"/>
      <c r="GE48" s="339"/>
      <c r="GF48" s="339"/>
      <c r="GG48" s="339"/>
      <c r="GH48" s="339"/>
      <c r="GI48" s="339"/>
      <c r="GJ48" s="339"/>
      <c r="GK48" s="339"/>
      <c r="GL48" s="339"/>
      <c r="GM48" s="339"/>
      <c r="GN48" s="339"/>
      <c r="GO48" s="339"/>
      <c r="GP48" s="339"/>
      <c r="GQ48" s="339"/>
      <c r="GR48" s="339"/>
      <c r="GS48" s="339"/>
      <c r="GT48" s="339"/>
      <c r="GU48" s="339"/>
      <c r="GV48" s="339"/>
      <c r="GW48" s="339"/>
      <c r="GX48" s="339"/>
      <c r="GY48" s="339"/>
      <c r="GZ48" s="339"/>
      <c r="HA48" s="339"/>
      <c r="HB48" s="339"/>
      <c r="HC48" s="339"/>
      <c r="HD48" s="339"/>
      <c r="HE48" s="339"/>
      <c r="HF48" s="339"/>
      <c r="HG48" s="339"/>
      <c r="HH48" s="339"/>
      <c r="HI48" s="339"/>
      <c r="HJ48" s="339"/>
      <c r="HK48" s="339"/>
      <c r="HL48" s="339"/>
      <c r="HM48" s="339"/>
      <c r="HN48" s="339"/>
      <c r="HO48" s="339"/>
      <c r="HP48" s="339"/>
      <c r="HQ48" s="339"/>
      <c r="HR48" s="339"/>
      <c r="HS48" s="339"/>
      <c r="HT48" s="339"/>
      <c r="HU48" s="339"/>
      <c r="HV48" s="339"/>
      <c r="HW48" s="339"/>
      <c r="HX48" s="339"/>
      <c r="HY48" s="339"/>
      <c r="HZ48" s="339"/>
      <c r="IA48" s="339"/>
      <c r="IB48" s="339"/>
      <c r="IC48" s="339"/>
      <c r="ID48" s="339"/>
      <c r="IE48" s="339"/>
      <c r="IF48" s="339"/>
      <c r="IG48" s="339"/>
      <c r="IH48" s="339"/>
      <c r="II48" s="339"/>
      <c r="IJ48" s="339"/>
      <c r="IK48" s="339"/>
      <c r="IL48" s="339"/>
      <c r="IM48" s="339"/>
      <c r="IN48" s="339"/>
      <c r="IO48" s="339"/>
      <c r="IP48" s="339"/>
      <c r="IQ48" s="339"/>
      <c r="IR48" s="339"/>
      <c r="IS48" s="339"/>
      <c r="IT48" s="339"/>
      <c r="IU48" s="339"/>
      <c r="IV48" s="339"/>
      <c r="IW48" s="339"/>
      <c r="IX48" s="339"/>
      <c r="IY48" s="339"/>
      <c r="IZ48" s="339"/>
      <c r="JA48" s="339"/>
      <c r="JB48" s="339"/>
      <c r="JC48" s="339"/>
      <c r="JD48" s="339"/>
      <c r="JE48" s="339"/>
      <c r="JF48" s="339"/>
      <c r="JG48" s="339"/>
      <c r="JH48" s="339"/>
      <c r="JI48" s="339"/>
      <c r="JJ48" s="339"/>
      <c r="JK48" s="339"/>
      <c r="JL48" s="339"/>
      <c r="JM48" s="339"/>
      <c r="JN48" s="339"/>
      <c r="JO48" s="339"/>
      <c r="JP48" s="339"/>
      <c r="JQ48" s="339"/>
      <c r="JR48" s="339"/>
      <c r="JS48" s="339"/>
      <c r="JT48" s="339"/>
      <c r="JU48" s="339"/>
      <c r="JV48" s="339"/>
      <c r="JW48" s="339"/>
      <c r="JX48" s="339"/>
      <c r="JY48" s="339"/>
      <c r="JZ48" s="339"/>
      <c r="KA48" s="339"/>
      <c r="KB48" s="339"/>
      <c r="KC48" s="339"/>
      <c r="KD48" s="339"/>
      <c r="KE48" s="339"/>
      <c r="KF48" s="339"/>
      <c r="KG48" s="339"/>
      <c r="KH48" s="339"/>
      <c r="KI48" s="339"/>
      <c r="KJ48" s="339"/>
      <c r="KK48" s="339"/>
      <c r="KL48" s="339"/>
      <c r="KM48" s="339"/>
      <c r="KN48" s="339"/>
      <c r="KO48" s="339"/>
      <c r="KP48" s="339"/>
      <c r="KQ48" s="339"/>
      <c r="KR48" s="339"/>
      <c r="KS48" s="339"/>
      <c r="KT48" s="339"/>
      <c r="KU48" s="339"/>
      <c r="KV48" s="339"/>
      <c r="KW48" s="339"/>
      <c r="KX48" s="339"/>
      <c r="KY48" s="339"/>
      <c r="KZ48" s="339"/>
      <c r="LA48" s="339"/>
      <c r="LB48" s="339"/>
      <c r="LC48" s="339"/>
      <c r="LD48" s="339"/>
      <c r="LE48" s="339"/>
      <c r="LF48" s="339"/>
      <c r="LG48" s="339"/>
      <c r="LH48" s="339"/>
      <c r="LI48" s="339"/>
      <c r="LJ48" s="339"/>
      <c r="LK48" s="339"/>
      <c r="LL48" s="339"/>
      <c r="LM48" s="339"/>
      <c r="LN48" s="339"/>
      <c r="LO48" s="339"/>
      <c r="LP48" s="339"/>
      <c r="LQ48" s="339"/>
      <c r="LR48" s="339"/>
      <c r="LS48" s="339"/>
      <c r="LT48" s="339"/>
      <c r="LU48" s="339"/>
      <c r="LV48" s="339"/>
      <c r="LW48" s="339"/>
      <c r="LX48" s="339"/>
      <c r="LY48" s="339"/>
      <c r="LZ48" s="339"/>
      <c r="MA48" s="339"/>
      <c r="MB48" s="339"/>
      <c r="MC48" s="339"/>
      <c r="MD48" s="339"/>
      <c r="ME48" s="339"/>
      <c r="MF48" s="339"/>
      <c r="MG48" s="339"/>
      <c r="MH48" s="339"/>
      <c r="MI48" s="339"/>
      <c r="MJ48" s="339"/>
      <c r="MK48" s="339"/>
      <c r="ML48" s="339"/>
      <c r="MM48" s="339"/>
      <c r="MN48" s="339"/>
      <c r="MO48" s="339"/>
      <c r="MP48" s="339"/>
      <c r="MQ48" s="339"/>
      <c r="MR48" s="339"/>
      <c r="MS48" s="339"/>
      <c r="MT48" s="339"/>
      <c r="MU48" s="339"/>
    </row>
    <row r="49" spans="2:359" s="170" customFormat="1" ht="14" customHeight="1">
      <c r="B49" s="171"/>
      <c r="C49" s="172">
        <v>28</v>
      </c>
      <c r="D49" s="173" t="e">
        <f>VLOOKUP(C49,'Etape 2 (Biométrie)'!$V$14:$Y$76,2,FALSE)</f>
        <v>#N/A</v>
      </c>
      <c r="E49" s="174" t="e">
        <f>VLOOKUP(D49,'Etape 2 (Biométrie)'!W$14:AB$76,6,FALSE)</f>
        <v>#N/A</v>
      </c>
      <c r="F49" s="178" t="str">
        <f>IF(ISNA(VLOOKUP(D49,'Etape 2 (Biométrie)'!W$14:AA$75,5,FALSE)),"-",VLOOKUP(D49,'Etape 2 (Biométrie)'!W$14:AA$75,5,FALSE))</f>
        <v>-</v>
      </c>
      <c r="G49" s="176"/>
      <c r="H49" s="177" t="e">
        <f>VLOOKUP(C49,'Etape 3 (Faune potentielle)'!Q$23:R$61,2,FALSE)</f>
        <v>#N/A</v>
      </c>
      <c r="I49" s="178" t="e">
        <f>VLOOKUP(H49,'Etape 2 (Biométrie)'!W$14:AA$75,5,FALSE)</f>
        <v>#N/A</v>
      </c>
      <c r="J49" s="105"/>
      <c r="K49" s="179"/>
      <c r="L49" s="105"/>
      <c r="M49" s="478"/>
      <c r="N49" s="105"/>
      <c r="O49" s="105"/>
      <c r="P49" s="105"/>
      <c r="Q49" s="105"/>
      <c r="R49" s="105"/>
      <c r="S49" s="105"/>
      <c r="T49" s="105"/>
      <c r="U49" s="180"/>
      <c r="AA49" s="170">
        <f>COUNTIF(AB$22:AB49,"Indicatrice")</f>
        <v>0</v>
      </c>
      <c r="AB49" s="170" t="e">
        <f>VLOOKUP(AC49,'Etape 2 (Biométrie)'!W$14:AA$76,5,FALSE)</f>
        <v>#N/A</v>
      </c>
      <c r="AC49" s="335" t="e">
        <f t="shared" si="1"/>
        <v>#N/A</v>
      </c>
      <c r="AK49" s="181"/>
      <c r="AL49" s="181"/>
      <c r="AM49" s="181"/>
      <c r="AN49" s="181"/>
      <c r="AO49" s="181"/>
      <c r="CB49" s="339"/>
      <c r="CC49" s="339"/>
      <c r="CD49" s="339"/>
      <c r="CE49" s="339"/>
      <c r="CF49" s="339"/>
      <c r="CG49" s="339"/>
      <c r="CH49" s="339"/>
      <c r="CI49" s="339"/>
      <c r="CJ49" s="339"/>
      <c r="CK49" s="339"/>
      <c r="CL49" s="339"/>
      <c r="CM49" s="339"/>
      <c r="CN49" s="339"/>
      <c r="CO49" s="339"/>
      <c r="CP49" s="339"/>
      <c r="CQ49" s="339"/>
      <c r="CR49" s="339"/>
      <c r="CS49" s="339"/>
      <c r="CT49" s="339"/>
      <c r="CU49" s="339"/>
      <c r="CV49" s="339"/>
      <c r="CW49" s="339"/>
      <c r="CX49" s="339"/>
      <c r="CY49" s="339"/>
      <c r="CZ49" s="339"/>
      <c r="DA49" s="339"/>
      <c r="DB49" s="339"/>
      <c r="DC49" s="339"/>
      <c r="DD49" s="339"/>
      <c r="DE49" s="339"/>
      <c r="DF49" s="339"/>
      <c r="DG49" s="339"/>
      <c r="DH49" s="339"/>
      <c r="DI49" s="339"/>
      <c r="DJ49" s="339"/>
      <c r="DK49" s="339"/>
      <c r="DL49" s="339"/>
      <c r="DM49" s="339"/>
      <c r="DN49" s="339"/>
      <c r="DO49" s="339"/>
      <c r="DP49" s="339"/>
      <c r="DQ49" s="339"/>
      <c r="DR49" s="339"/>
      <c r="DS49" s="339"/>
      <c r="DT49" s="339"/>
      <c r="DU49" s="339"/>
      <c r="DV49" s="339"/>
      <c r="DW49" s="339"/>
      <c r="DX49" s="339"/>
      <c r="DY49" s="339"/>
      <c r="DZ49" s="339"/>
      <c r="EA49" s="339"/>
      <c r="EB49" s="339"/>
      <c r="EC49" s="339"/>
      <c r="ED49" s="339"/>
      <c r="EE49" s="339"/>
      <c r="EF49" s="339"/>
      <c r="EG49" s="339"/>
      <c r="EH49" s="339"/>
      <c r="EI49" s="339"/>
      <c r="EJ49" s="339"/>
      <c r="EK49" s="339"/>
      <c r="EL49" s="339"/>
      <c r="EM49" s="339"/>
      <c r="EN49" s="339"/>
      <c r="EO49" s="339"/>
      <c r="EP49" s="339"/>
      <c r="EQ49" s="339"/>
      <c r="ER49" s="339"/>
      <c r="ES49" s="339"/>
      <c r="ET49" s="339"/>
      <c r="EU49" s="339"/>
      <c r="EV49" s="339"/>
      <c r="EW49" s="339"/>
      <c r="EX49" s="339"/>
      <c r="EY49" s="339"/>
      <c r="EZ49" s="339"/>
      <c r="FA49" s="339"/>
      <c r="FB49" s="339"/>
      <c r="FC49" s="339"/>
      <c r="FD49" s="339"/>
      <c r="FE49" s="339"/>
      <c r="FF49" s="339"/>
      <c r="FG49" s="339"/>
      <c r="FH49" s="339"/>
      <c r="FI49" s="339"/>
      <c r="FJ49" s="339"/>
      <c r="FK49" s="339"/>
      <c r="FL49" s="339"/>
      <c r="FM49" s="339"/>
      <c r="FN49" s="339"/>
      <c r="FO49" s="339"/>
      <c r="FP49" s="339"/>
      <c r="FQ49" s="339"/>
      <c r="FR49" s="339"/>
      <c r="FS49" s="339"/>
      <c r="FT49" s="339"/>
      <c r="FU49" s="339"/>
      <c r="FV49" s="339"/>
      <c r="FW49" s="339"/>
      <c r="FX49" s="339"/>
      <c r="FY49" s="339"/>
      <c r="FZ49" s="339"/>
      <c r="GA49" s="339"/>
      <c r="GB49" s="339"/>
      <c r="GC49" s="339"/>
      <c r="GD49" s="339"/>
      <c r="GE49" s="339"/>
      <c r="GF49" s="339"/>
      <c r="GG49" s="339"/>
      <c r="GH49" s="339"/>
      <c r="GI49" s="339"/>
      <c r="GJ49" s="339"/>
      <c r="GK49" s="339"/>
      <c r="GL49" s="339"/>
      <c r="GM49" s="339"/>
      <c r="GN49" s="339"/>
      <c r="GO49" s="339"/>
      <c r="GP49" s="339"/>
      <c r="GQ49" s="339"/>
      <c r="GR49" s="339"/>
      <c r="GS49" s="339"/>
      <c r="GT49" s="339"/>
      <c r="GU49" s="339"/>
      <c r="GV49" s="339"/>
      <c r="GW49" s="339"/>
      <c r="GX49" s="339"/>
      <c r="GY49" s="339"/>
      <c r="GZ49" s="339"/>
      <c r="HA49" s="339"/>
      <c r="HB49" s="339"/>
      <c r="HC49" s="339"/>
      <c r="HD49" s="339"/>
      <c r="HE49" s="339"/>
      <c r="HF49" s="339"/>
      <c r="HG49" s="339"/>
      <c r="HH49" s="339"/>
      <c r="HI49" s="339"/>
      <c r="HJ49" s="339"/>
      <c r="HK49" s="339"/>
      <c r="HL49" s="339"/>
      <c r="HM49" s="339"/>
      <c r="HN49" s="339"/>
      <c r="HO49" s="339"/>
      <c r="HP49" s="339"/>
      <c r="HQ49" s="339"/>
      <c r="HR49" s="339"/>
      <c r="HS49" s="339"/>
      <c r="HT49" s="339"/>
      <c r="HU49" s="339"/>
      <c r="HV49" s="339"/>
      <c r="HW49" s="339"/>
      <c r="HX49" s="339"/>
      <c r="HY49" s="339"/>
      <c r="HZ49" s="339"/>
      <c r="IA49" s="339"/>
      <c r="IB49" s="339"/>
      <c r="IC49" s="339"/>
      <c r="ID49" s="339"/>
      <c r="IE49" s="339"/>
      <c r="IF49" s="339"/>
      <c r="IG49" s="339"/>
      <c r="IH49" s="339"/>
      <c r="II49" s="339"/>
      <c r="IJ49" s="339"/>
      <c r="IK49" s="339"/>
      <c r="IL49" s="339"/>
      <c r="IM49" s="339"/>
      <c r="IN49" s="339"/>
      <c r="IO49" s="339"/>
      <c r="IP49" s="339"/>
      <c r="IQ49" s="339"/>
      <c r="IR49" s="339"/>
      <c r="IS49" s="339"/>
      <c r="IT49" s="339"/>
      <c r="IU49" s="339"/>
      <c r="IV49" s="339"/>
      <c r="IW49" s="339"/>
      <c r="IX49" s="339"/>
      <c r="IY49" s="339"/>
      <c r="IZ49" s="339"/>
      <c r="JA49" s="339"/>
      <c r="JB49" s="339"/>
      <c r="JC49" s="339"/>
      <c r="JD49" s="339"/>
      <c r="JE49" s="339"/>
      <c r="JF49" s="339"/>
      <c r="JG49" s="339"/>
      <c r="JH49" s="339"/>
      <c r="JI49" s="339"/>
      <c r="JJ49" s="339"/>
      <c r="JK49" s="339"/>
      <c r="JL49" s="339"/>
      <c r="JM49" s="339"/>
      <c r="JN49" s="339"/>
      <c r="JO49" s="339"/>
      <c r="JP49" s="339"/>
      <c r="JQ49" s="339"/>
      <c r="JR49" s="339"/>
      <c r="JS49" s="339"/>
      <c r="JT49" s="339"/>
      <c r="JU49" s="339"/>
      <c r="JV49" s="339"/>
      <c r="JW49" s="339"/>
      <c r="JX49" s="339"/>
      <c r="JY49" s="339"/>
      <c r="JZ49" s="339"/>
      <c r="KA49" s="339"/>
      <c r="KB49" s="339"/>
      <c r="KC49" s="339"/>
      <c r="KD49" s="339"/>
      <c r="KE49" s="339"/>
      <c r="KF49" s="339"/>
      <c r="KG49" s="339"/>
      <c r="KH49" s="339"/>
      <c r="KI49" s="339"/>
      <c r="KJ49" s="339"/>
      <c r="KK49" s="339"/>
      <c r="KL49" s="339"/>
      <c r="KM49" s="339"/>
      <c r="KN49" s="339"/>
      <c r="KO49" s="339"/>
      <c r="KP49" s="339"/>
      <c r="KQ49" s="339"/>
      <c r="KR49" s="339"/>
      <c r="KS49" s="339"/>
      <c r="KT49" s="339"/>
      <c r="KU49" s="339"/>
      <c r="KV49" s="339"/>
      <c r="KW49" s="339"/>
      <c r="KX49" s="339"/>
      <c r="KY49" s="339"/>
      <c r="KZ49" s="339"/>
      <c r="LA49" s="339"/>
      <c r="LB49" s="339"/>
      <c r="LC49" s="339"/>
      <c r="LD49" s="339"/>
      <c r="LE49" s="339"/>
      <c r="LF49" s="339"/>
      <c r="LG49" s="339"/>
      <c r="LH49" s="339"/>
      <c r="LI49" s="339"/>
      <c r="LJ49" s="339"/>
      <c r="LK49" s="339"/>
      <c r="LL49" s="339"/>
      <c r="LM49" s="339"/>
      <c r="LN49" s="339"/>
      <c r="LO49" s="339"/>
      <c r="LP49" s="339"/>
      <c r="LQ49" s="339"/>
      <c r="LR49" s="339"/>
      <c r="LS49" s="339"/>
      <c r="LT49" s="339"/>
      <c r="LU49" s="339"/>
      <c r="LV49" s="339"/>
      <c r="LW49" s="339"/>
      <c r="LX49" s="339"/>
      <c r="LY49" s="339"/>
      <c r="LZ49" s="339"/>
      <c r="MA49" s="339"/>
      <c r="MB49" s="339"/>
      <c r="MC49" s="339"/>
      <c r="MD49" s="339"/>
      <c r="ME49" s="339"/>
      <c r="MF49" s="339"/>
      <c r="MG49" s="339"/>
      <c r="MH49" s="339"/>
      <c r="MI49" s="339"/>
      <c r="MJ49" s="339"/>
      <c r="MK49" s="339"/>
      <c r="ML49" s="339"/>
      <c r="MM49" s="339"/>
      <c r="MN49" s="339"/>
      <c r="MO49" s="339"/>
      <c r="MP49" s="339"/>
      <c r="MQ49" s="339"/>
      <c r="MR49" s="339"/>
      <c r="MS49" s="339"/>
      <c r="MT49" s="339"/>
      <c r="MU49" s="339"/>
    </row>
    <row r="50" spans="2:359" s="170" customFormat="1" ht="14" customHeight="1">
      <c r="B50" s="171"/>
      <c r="C50" s="172">
        <v>29</v>
      </c>
      <c r="D50" s="173" t="e">
        <f>VLOOKUP(C50,'Etape 2 (Biométrie)'!$V$14:$Y$76,2,FALSE)</f>
        <v>#N/A</v>
      </c>
      <c r="E50" s="174" t="e">
        <f>VLOOKUP(D50,'Etape 2 (Biométrie)'!W$14:AB$76,6,FALSE)</f>
        <v>#N/A</v>
      </c>
      <c r="F50" s="178" t="str">
        <f>IF(ISNA(VLOOKUP(D50,'Etape 2 (Biométrie)'!W$14:AA$75,5,FALSE)),"-",VLOOKUP(D50,'Etape 2 (Biométrie)'!W$14:AA$75,5,FALSE))</f>
        <v>-</v>
      </c>
      <c r="G50" s="176"/>
      <c r="H50" s="177" t="e">
        <f>VLOOKUP(C50,'Etape 3 (Faune potentielle)'!Q$23:R$61,2,FALSE)</f>
        <v>#N/A</v>
      </c>
      <c r="I50" s="178" t="e">
        <f>VLOOKUP(H50,'Etape 2 (Biométrie)'!W$14:AA$75,5,FALSE)</f>
        <v>#N/A</v>
      </c>
      <c r="J50" s="105"/>
      <c r="K50" s="179"/>
      <c r="L50" s="105"/>
      <c r="M50" s="478"/>
      <c r="N50" s="105"/>
      <c r="O50" s="105"/>
      <c r="P50" s="105"/>
      <c r="Q50" s="105"/>
      <c r="R50" s="105"/>
      <c r="S50" s="105"/>
      <c r="T50" s="105"/>
      <c r="U50" s="180"/>
      <c r="AA50" s="170">
        <f>COUNTIF(AB$22:AB50,"Indicatrice")</f>
        <v>0</v>
      </c>
      <c r="AB50" s="170" t="e">
        <f>VLOOKUP(AC50,'Etape 2 (Biométrie)'!W$14:AA$76,5,FALSE)</f>
        <v>#N/A</v>
      </c>
      <c r="AC50" s="335" t="e">
        <f t="shared" si="1"/>
        <v>#N/A</v>
      </c>
      <c r="AK50" s="181"/>
      <c r="AL50" s="181"/>
      <c r="AM50" s="181"/>
      <c r="AN50" s="181"/>
      <c r="AO50" s="181"/>
      <c r="CB50" s="339"/>
      <c r="CC50" s="339"/>
      <c r="CD50" s="339"/>
      <c r="CE50" s="339"/>
      <c r="CF50" s="339"/>
      <c r="CG50" s="339"/>
      <c r="CH50" s="339"/>
      <c r="CI50" s="339"/>
      <c r="CJ50" s="339"/>
      <c r="CK50" s="339"/>
      <c r="CL50" s="339"/>
      <c r="CM50" s="339"/>
      <c r="CN50" s="339"/>
      <c r="CO50" s="339"/>
      <c r="CP50" s="339"/>
      <c r="CQ50" s="339"/>
      <c r="CR50" s="339"/>
      <c r="CS50" s="339"/>
      <c r="CT50" s="339"/>
      <c r="CU50" s="339"/>
      <c r="CV50" s="339"/>
      <c r="CW50" s="339"/>
      <c r="CX50" s="339"/>
      <c r="CY50" s="339"/>
      <c r="CZ50" s="339"/>
      <c r="DA50" s="339"/>
      <c r="DB50" s="339"/>
      <c r="DC50" s="339"/>
      <c r="DD50" s="339"/>
      <c r="DE50" s="339"/>
      <c r="DF50" s="339"/>
      <c r="DG50" s="339"/>
      <c r="DH50" s="339"/>
      <c r="DI50" s="339"/>
      <c r="DJ50" s="339"/>
      <c r="DK50" s="339"/>
      <c r="DL50" s="339"/>
      <c r="DM50" s="339"/>
      <c r="DN50" s="339"/>
      <c r="DO50" s="339"/>
      <c r="DP50" s="339"/>
      <c r="DQ50" s="339"/>
      <c r="DR50" s="339"/>
      <c r="DS50" s="339"/>
      <c r="DT50" s="339"/>
      <c r="DU50" s="339"/>
      <c r="DV50" s="339"/>
      <c r="DW50" s="339"/>
      <c r="DX50" s="339"/>
      <c r="DY50" s="339"/>
      <c r="DZ50" s="339"/>
      <c r="EA50" s="339"/>
      <c r="EB50" s="339"/>
      <c r="EC50" s="339"/>
      <c r="ED50" s="339"/>
      <c r="EE50" s="339"/>
      <c r="EF50" s="339"/>
      <c r="EG50" s="339"/>
      <c r="EH50" s="339"/>
      <c r="EI50" s="339"/>
      <c r="EJ50" s="339"/>
      <c r="EK50" s="339"/>
      <c r="EL50" s="339"/>
      <c r="EM50" s="339"/>
      <c r="EN50" s="339"/>
      <c r="EO50" s="339"/>
      <c r="EP50" s="339"/>
      <c r="EQ50" s="339"/>
      <c r="ER50" s="339"/>
      <c r="ES50" s="339"/>
      <c r="ET50" s="339"/>
      <c r="EU50" s="339"/>
      <c r="EV50" s="339"/>
      <c r="EW50" s="339"/>
      <c r="EX50" s="339"/>
      <c r="EY50" s="339"/>
      <c r="EZ50" s="339"/>
      <c r="FA50" s="339"/>
      <c r="FB50" s="339"/>
      <c r="FC50" s="339"/>
      <c r="FD50" s="339"/>
      <c r="FE50" s="339"/>
      <c r="FF50" s="339"/>
      <c r="FG50" s="339"/>
      <c r="FH50" s="339"/>
      <c r="FI50" s="339"/>
      <c r="FJ50" s="339"/>
      <c r="FK50" s="339"/>
      <c r="FL50" s="339"/>
      <c r="FM50" s="339"/>
      <c r="FN50" s="339"/>
      <c r="FO50" s="339"/>
      <c r="FP50" s="339"/>
      <c r="FQ50" s="339"/>
      <c r="FR50" s="339"/>
      <c r="FS50" s="339"/>
      <c r="FT50" s="339"/>
      <c r="FU50" s="339"/>
      <c r="FV50" s="339"/>
      <c r="FW50" s="339"/>
      <c r="FX50" s="339"/>
      <c r="FY50" s="339"/>
      <c r="FZ50" s="339"/>
      <c r="GA50" s="339"/>
      <c r="GB50" s="339"/>
      <c r="GC50" s="339"/>
      <c r="GD50" s="339"/>
      <c r="GE50" s="339"/>
      <c r="GF50" s="339"/>
      <c r="GG50" s="339"/>
      <c r="GH50" s="339"/>
      <c r="GI50" s="339"/>
      <c r="GJ50" s="339"/>
      <c r="GK50" s="339"/>
      <c r="GL50" s="339"/>
      <c r="GM50" s="339"/>
      <c r="GN50" s="339"/>
      <c r="GO50" s="339"/>
      <c r="GP50" s="339"/>
      <c r="GQ50" s="339"/>
      <c r="GR50" s="339"/>
      <c r="GS50" s="339"/>
      <c r="GT50" s="339"/>
      <c r="GU50" s="339"/>
      <c r="GV50" s="339"/>
      <c r="GW50" s="339"/>
      <c r="GX50" s="339"/>
      <c r="GY50" s="339"/>
      <c r="GZ50" s="339"/>
      <c r="HA50" s="339"/>
      <c r="HB50" s="339"/>
      <c r="HC50" s="339"/>
      <c r="HD50" s="339"/>
      <c r="HE50" s="339"/>
      <c r="HF50" s="339"/>
      <c r="HG50" s="339"/>
      <c r="HH50" s="339"/>
      <c r="HI50" s="339"/>
      <c r="HJ50" s="339"/>
      <c r="HK50" s="339"/>
      <c r="HL50" s="339"/>
      <c r="HM50" s="339"/>
      <c r="HN50" s="339"/>
      <c r="HO50" s="339"/>
      <c r="HP50" s="339"/>
      <c r="HQ50" s="339"/>
      <c r="HR50" s="339"/>
      <c r="HS50" s="339"/>
      <c r="HT50" s="339"/>
      <c r="HU50" s="339"/>
      <c r="HV50" s="339"/>
      <c r="HW50" s="339"/>
      <c r="HX50" s="339"/>
      <c r="HY50" s="339"/>
      <c r="HZ50" s="339"/>
      <c r="IA50" s="339"/>
      <c r="IB50" s="339"/>
      <c r="IC50" s="339"/>
      <c r="ID50" s="339"/>
      <c r="IE50" s="339"/>
      <c r="IF50" s="339"/>
      <c r="IG50" s="339"/>
      <c r="IH50" s="339"/>
      <c r="II50" s="339"/>
      <c r="IJ50" s="339"/>
      <c r="IK50" s="339"/>
      <c r="IL50" s="339"/>
      <c r="IM50" s="339"/>
      <c r="IN50" s="339"/>
      <c r="IO50" s="339"/>
      <c r="IP50" s="339"/>
      <c r="IQ50" s="339"/>
      <c r="IR50" s="339"/>
      <c r="IS50" s="339"/>
      <c r="IT50" s="339"/>
      <c r="IU50" s="339"/>
      <c r="IV50" s="339"/>
      <c r="IW50" s="339"/>
      <c r="IX50" s="339"/>
      <c r="IY50" s="339"/>
      <c r="IZ50" s="339"/>
      <c r="JA50" s="339"/>
      <c r="JB50" s="339"/>
      <c r="JC50" s="339"/>
      <c r="JD50" s="339"/>
      <c r="JE50" s="339"/>
      <c r="JF50" s="339"/>
      <c r="JG50" s="339"/>
      <c r="JH50" s="339"/>
      <c r="JI50" s="339"/>
      <c r="JJ50" s="339"/>
      <c r="JK50" s="339"/>
      <c r="JL50" s="339"/>
      <c r="JM50" s="339"/>
      <c r="JN50" s="339"/>
      <c r="JO50" s="339"/>
      <c r="JP50" s="339"/>
      <c r="JQ50" s="339"/>
      <c r="JR50" s="339"/>
      <c r="JS50" s="339"/>
      <c r="JT50" s="339"/>
      <c r="JU50" s="339"/>
      <c r="JV50" s="339"/>
      <c r="JW50" s="339"/>
      <c r="JX50" s="339"/>
      <c r="JY50" s="339"/>
      <c r="JZ50" s="339"/>
      <c r="KA50" s="339"/>
      <c r="KB50" s="339"/>
      <c r="KC50" s="339"/>
      <c r="KD50" s="339"/>
      <c r="KE50" s="339"/>
      <c r="KF50" s="339"/>
      <c r="KG50" s="339"/>
      <c r="KH50" s="339"/>
      <c r="KI50" s="339"/>
      <c r="KJ50" s="339"/>
      <c r="KK50" s="339"/>
      <c r="KL50" s="339"/>
      <c r="KM50" s="339"/>
      <c r="KN50" s="339"/>
      <c r="KO50" s="339"/>
      <c r="KP50" s="339"/>
      <c r="KQ50" s="339"/>
      <c r="KR50" s="339"/>
      <c r="KS50" s="339"/>
      <c r="KT50" s="339"/>
      <c r="KU50" s="339"/>
      <c r="KV50" s="339"/>
      <c r="KW50" s="339"/>
      <c r="KX50" s="339"/>
      <c r="KY50" s="339"/>
      <c r="KZ50" s="339"/>
      <c r="LA50" s="339"/>
      <c r="LB50" s="339"/>
      <c r="LC50" s="339"/>
      <c r="LD50" s="339"/>
      <c r="LE50" s="339"/>
      <c r="LF50" s="339"/>
      <c r="LG50" s="339"/>
      <c r="LH50" s="339"/>
      <c r="LI50" s="339"/>
      <c r="LJ50" s="339"/>
      <c r="LK50" s="339"/>
      <c r="LL50" s="339"/>
      <c r="LM50" s="339"/>
      <c r="LN50" s="339"/>
      <c r="LO50" s="339"/>
      <c r="LP50" s="339"/>
      <c r="LQ50" s="339"/>
      <c r="LR50" s="339"/>
      <c r="LS50" s="339"/>
      <c r="LT50" s="339"/>
      <c r="LU50" s="339"/>
      <c r="LV50" s="339"/>
      <c r="LW50" s="339"/>
      <c r="LX50" s="339"/>
      <c r="LY50" s="339"/>
      <c r="LZ50" s="339"/>
      <c r="MA50" s="339"/>
      <c r="MB50" s="339"/>
      <c r="MC50" s="339"/>
      <c r="MD50" s="339"/>
      <c r="ME50" s="339"/>
      <c r="MF50" s="339"/>
      <c r="MG50" s="339"/>
      <c r="MH50" s="339"/>
      <c r="MI50" s="339"/>
      <c r="MJ50" s="339"/>
      <c r="MK50" s="339"/>
      <c r="ML50" s="339"/>
      <c r="MM50" s="339"/>
      <c r="MN50" s="339"/>
      <c r="MO50" s="339"/>
      <c r="MP50" s="339"/>
      <c r="MQ50" s="339"/>
      <c r="MR50" s="339"/>
      <c r="MS50" s="339"/>
      <c r="MT50" s="339"/>
      <c r="MU50" s="339"/>
    </row>
    <row r="51" spans="2:359" s="170" customFormat="1" ht="14" customHeight="1">
      <c r="B51" s="171"/>
      <c r="C51" s="172">
        <v>30</v>
      </c>
      <c r="D51" s="173" t="e">
        <f>VLOOKUP(C51,'Etape 2 (Biométrie)'!$V$14:$Y$76,2,FALSE)</f>
        <v>#N/A</v>
      </c>
      <c r="E51" s="174" t="e">
        <f>VLOOKUP(D51,'Etape 2 (Biométrie)'!W$14:AB$76,6,FALSE)</f>
        <v>#N/A</v>
      </c>
      <c r="F51" s="178" t="str">
        <f>IF(ISNA(VLOOKUP(D51,'Etape 2 (Biométrie)'!W$14:AA$75,5,FALSE)),"-",VLOOKUP(D51,'Etape 2 (Biométrie)'!W$14:AA$75,5,FALSE))</f>
        <v>-</v>
      </c>
      <c r="G51" s="176"/>
      <c r="H51" s="177" t="e">
        <f>VLOOKUP(C51,'Etape 3 (Faune potentielle)'!Q$23:R$61,2,FALSE)</f>
        <v>#N/A</v>
      </c>
      <c r="I51" s="178" t="e">
        <f>VLOOKUP(H51,'Etape 2 (Biométrie)'!W$14:AA$75,5,FALSE)</f>
        <v>#N/A</v>
      </c>
      <c r="J51" s="105"/>
      <c r="K51" s="179"/>
      <c r="L51" s="105"/>
      <c r="M51" s="478"/>
      <c r="N51" s="105"/>
      <c r="O51" s="105"/>
      <c r="P51" s="105"/>
      <c r="Q51" s="105"/>
      <c r="R51" s="105"/>
      <c r="S51" s="105"/>
      <c r="T51" s="105"/>
      <c r="U51" s="180"/>
      <c r="AA51" s="170">
        <f>COUNTIF(AB$22:AB51,"Indicatrice")</f>
        <v>0</v>
      </c>
      <c r="AB51" s="170" t="e">
        <f>VLOOKUP(AC51,'Etape 2 (Biométrie)'!W$14:AA$76,5,FALSE)</f>
        <v>#N/A</v>
      </c>
      <c r="AC51" s="335" t="e">
        <f t="shared" si="1"/>
        <v>#N/A</v>
      </c>
      <c r="AK51" s="181"/>
      <c r="AL51" s="181"/>
      <c r="AM51" s="181"/>
      <c r="AN51" s="181"/>
      <c r="AO51" s="181"/>
      <c r="CB51" s="339"/>
      <c r="CC51" s="339"/>
      <c r="CD51" s="339"/>
      <c r="CE51" s="339"/>
      <c r="CF51" s="339"/>
      <c r="CG51" s="339"/>
      <c r="CH51" s="339"/>
      <c r="CI51" s="339"/>
      <c r="CJ51" s="339"/>
      <c r="CK51" s="339"/>
      <c r="CL51" s="339"/>
      <c r="CM51" s="339"/>
      <c r="CN51" s="339"/>
      <c r="CO51" s="339"/>
      <c r="CP51" s="339"/>
      <c r="CQ51" s="339"/>
      <c r="CR51" s="339"/>
      <c r="CS51" s="339"/>
      <c r="CT51" s="339"/>
      <c r="CU51" s="339"/>
      <c r="CV51" s="339"/>
      <c r="CW51" s="339"/>
      <c r="CX51" s="339"/>
      <c r="CY51" s="339"/>
      <c r="CZ51" s="339"/>
      <c r="DA51" s="339"/>
      <c r="DB51" s="339"/>
      <c r="DC51" s="339"/>
      <c r="DD51" s="339"/>
      <c r="DE51" s="339"/>
      <c r="DF51" s="339"/>
      <c r="DG51" s="339"/>
      <c r="DH51" s="339"/>
      <c r="DI51" s="339"/>
      <c r="DJ51" s="339"/>
      <c r="DK51" s="339"/>
      <c r="DL51" s="339"/>
      <c r="DM51" s="339"/>
      <c r="DN51" s="339"/>
      <c r="DO51" s="339"/>
      <c r="DP51" s="339"/>
      <c r="DQ51" s="339"/>
      <c r="DR51" s="339"/>
      <c r="DS51" s="339"/>
      <c r="DT51" s="339"/>
      <c r="DU51" s="339"/>
      <c r="DV51" s="339"/>
      <c r="DW51" s="339"/>
      <c r="DX51" s="339"/>
      <c r="DY51" s="339"/>
      <c r="DZ51" s="339"/>
      <c r="EA51" s="339"/>
      <c r="EB51" s="339"/>
      <c r="EC51" s="339"/>
      <c r="ED51" s="339"/>
      <c r="EE51" s="339"/>
      <c r="EF51" s="339"/>
      <c r="EG51" s="339"/>
      <c r="EH51" s="339"/>
      <c r="EI51" s="339"/>
      <c r="EJ51" s="339"/>
      <c r="EK51" s="339"/>
      <c r="EL51" s="339"/>
      <c r="EM51" s="339"/>
      <c r="EN51" s="339"/>
      <c r="EO51" s="339"/>
      <c r="EP51" s="339"/>
      <c r="EQ51" s="339"/>
      <c r="ER51" s="339"/>
      <c r="ES51" s="339"/>
      <c r="ET51" s="339"/>
      <c r="EU51" s="339"/>
      <c r="EV51" s="339"/>
      <c r="EW51" s="339"/>
      <c r="EX51" s="339"/>
      <c r="EY51" s="339"/>
      <c r="EZ51" s="339"/>
      <c r="FA51" s="339"/>
      <c r="FB51" s="339"/>
      <c r="FC51" s="339"/>
      <c r="FD51" s="339"/>
      <c r="FE51" s="339"/>
      <c r="FF51" s="339"/>
      <c r="FG51" s="339"/>
      <c r="FH51" s="339"/>
      <c r="FI51" s="339"/>
      <c r="FJ51" s="339"/>
      <c r="FK51" s="339"/>
      <c r="FL51" s="339"/>
      <c r="FM51" s="339"/>
      <c r="FN51" s="339"/>
      <c r="FO51" s="339"/>
      <c r="FP51" s="339"/>
      <c r="FQ51" s="339"/>
      <c r="FR51" s="339"/>
      <c r="FS51" s="339"/>
      <c r="FT51" s="339"/>
      <c r="FU51" s="339"/>
      <c r="FV51" s="339"/>
      <c r="FW51" s="339"/>
      <c r="FX51" s="339"/>
      <c r="FY51" s="339"/>
      <c r="FZ51" s="339"/>
      <c r="GA51" s="339"/>
      <c r="GB51" s="339"/>
      <c r="GC51" s="339"/>
      <c r="GD51" s="339"/>
      <c r="GE51" s="339"/>
      <c r="GF51" s="339"/>
      <c r="GG51" s="339"/>
      <c r="GH51" s="339"/>
      <c r="GI51" s="339"/>
      <c r="GJ51" s="339"/>
      <c r="GK51" s="339"/>
      <c r="GL51" s="339"/>
      <c r="GM51" s="339"/>
      <c r="GN51" s="339"/>
      <c r="GO51" s="339"/>
      <c r="GP51" s="339"/>
      <c r="GQ51" s="339"/>
      <c r="GR51" s="339"/>
      <c r="GS51" s="339"/>
      <c r="GT51" s="339"/>
      <c r="GU51" s="339"/>
      <c r="GV51" s="339"/>
      <c r="GW51" s="339"/>
      <c r="GX51" s="339"/>
      <c r="GY51" s="339"/>
      <c r="GZ51" s="339"/>
      <c r="HA51" s="339"/>
      <c r="HB51" s="339"/>
      <c r="HC51" s="339"/>
      <c r="HD51" s="339"/>
      <c r="HE51" s="339"/>
      <c r="HF51" s="339"/>
      <c r="HG51" s="339"/>
      <c r="HH51" s="339"/>
      <c r="HI51" s="339"/>
      <c r="HJ51" s="339"/>
      <c r="HK51" s="339"/>
      <c r="HL51" s="339"/>
      <c r="HM51" s="339"/>
      <c r="HN51" s="339"/>
      <c r="HO51" s="339"/>
      <c r="HP51" s="339"/>
      <c r="HQ51" s="339"/>
      <c r="HR51" s="339"/>
      <c r="HS51" s="339"/>
      <c r="HT51" s="339"/>
      <c r="HU51" s="339"/>
      <c r="HV51" s="339"/>
      <c r="HW51" s="339"/>
      <c r="HX51" s="339"/>
      <c r="HY51" s="339"/>
      <c r="HZ51" s="339"/>
      <c r="IA51" s="339"/>
      <c r="IB51" s="339"/>
      <c r="IC51" s="339"/>
      <c r="ID51" s="339"/>
      <c r="IE51" s="339"/>
      <c r="IF51" s="339"/>
      <c r="IG51" s="339"/>
      <c r="IH51" s="339"/>
      <c r="II51" s="339"/>
      <c r="IJ51" s="339"/>
      <c r="IK51" s="339"/>
      <c r="IL51" s="339"/>
      <c r="IM51" s="339"/>
      <c r="IN51" s="339"/>
      <c r="IO51" s="339"/>
      <c r="IP51" s="339"/>
      <c r="IQ51" s="339"/>
      <c r="IR51" s="339"/>
      <c r="IS51" s="339"/>
      <c r="IT51" s="339"/>
      <c r="IU51" s="339"/>
      <c r="IV51" s="339"/>
      <c r="IW51" s="339"/>
      <c r="IX51" s="339"/>
      <c r="IY51" s="339"/>
      <c r="IZ51" s="339"/>
      <c r="JA51" s="339"/>
      <c r="JB51" s="339"/>
      <c r="JC51" s="339"/>
      <c r="JD51" s="339"/>
      <c r="JE51" s="339"/>
      <c r="JF51" s="339"/>
      <c r="JG51" s="339"/>
      <c r="JH51" s="339"/>
      <c r="JI51" s="339"/>
      <c r="JJ51" s="339"/>
      <c r="JK51" s="339"/>
      <c r="JL51" s="339"/>
      <c r="JM51" s="339"/>
      <c r="JN51" s="339"/>
      <c r="JO51" s="339"/>
      <c r="JP51" s="339"/>
      <c r="JQ51" s="339"/>
      <c r="JR51" s="339"/>
      <c r="JS51" s="339"/>
      <c r="JT51" s="339"/>
      <c r="JU51" s="339"/>
      <c r="JV51" s="339"/>
      <c r="JW51" s="339"/>
      <c r="JX51" s="339"/>
      <c r="JY51" s="339"/>
      <c r="JZ51" s="339"/>
      <c r="KA51" s="339"/>
      <c r="KB51" s="339"/>
      <c r="KC51" s="339"/>
      <c r="KD51" s="339"/>
      <c r="KE51" s="339"/>
      <c r="KF51" s="339"/>
      <c r="KG51" s="339"/>
      <c r="KH51" s="339"/>
      <c r="KI51" s="339"/>
      <c r="KJ51" s="339"/>
      <c r="KK51" s="339"/>
      <c r="KL51" s="339"/>
      <c r="KM51" s="339"/>
      <c r="KN51" s="339"/>
      <c r="KO51" s="339"/>
      <c r="KP51" s="339"/>
      <c r="KQ51" s="339"/>
      <c r="KR51" s="339"/>
      <c r="KS51" s="339"/>
      <c r="KT51" s="339"/>
      <c r="KU51" s="339"/>
      <c r="KV51" s="339"/>
      <c r="KW51" s="339"/>
      <c r="KX51" s="339"/>
      <c r="KY51" s="339"/>
      <c r="KZ51" s="339"/>
      <c r="LA51" s="339"/>
      <c r="LB51" s="339"/>
      <c r="LC51" s="339"/>
      <c r="LD51" s="339"/>
      <c r="LE51" s="339"/>
      <c r="LF51" s="339"/>
      <c r="LG51" s="339"/>
      <c r="LH51" s="339"/>
      <c r="LI51" s="339"/>
      <c r="LJ51" s="339"/>
      <c r="LK51" s="339"/>
      <c r="LL51" s="339"/>
      <c r="LM51" s="339"/>
      <c r="LN51" s="339"/>
      <c r="LO51" s="339"/>
      <c r="LP51" s="339"/>
      <c r="LQ51" s="339"/>
      <c r="LR51" s="339"/>
      <c r="LS51" s="339"/>
      <c r="LT51" s="339"/>
      <c r="LU51" s="339"/>
      <c r="LV51" s="339"/>
      <c r="LW51" s="339"/>
      <c r="LX51" s="339"/>
      <c r="LY51" s="339"/>
      <c r="LZ51" s="339"/>
      <c r="MA51" s="339"/>
      <c r="MB51" s="339"/>
      <c r="MC51" s="339"/>
      <c r="MD51" s="339"/>
      <c r="ME51" s="339"/>
      <c r="MF51" s="339"/>
      <c r="MG51" s="339"/>
      <c r="MH51" s="339"/>
      <c r="MI51" s="339"/>
      <c r="MJ51" s="339"/>
      <c r="MK51" s="339"/>
      <c r="ML51" s="339"/>
      <c r="MM51" s="339"/>
      <c r="MN51" s="339"/>
      <c r="MO51" s="339"/>
      <c r="MP51" s="339"/>
      <c r="MQ51" s="339"/>
      <c r="MR51" s="339"/>
      <c r="MS51" s="339"/>
      <c r="MT51" s="339"/>
      <c r="MU51" s="339"/>
    </row>
    <row r="52" spans="2:359" s="170" customFormat="1" ht="14" customHeight="1">
      <c r="B52" s="171"/>
      <c r="C52" s="172">
        <v>31</v>
      </c>
      <c r="D52" s="173" t="e">
        <f>VLOOKUP(C52,'Etape 2 (Biométrie)'!$V$14:$Y$76,2,FALSE)</f>
        <v>#N/A</v>
      </c>
      <c r="E52" s="174" t="e">
        <f>VLOOKUP(D52,'Etape 2 (Biométrie)'!W$14:AB$76,6,FALSE)</f>
        <v>#N/A</v>
      </c>
      <c r="F52" s="178" t="str">
        <f>IF(ISNA(VLOOKUP(D52,'Etape 2 (Biométrie)'!W$14:AA$75,5,FALSE)),"-",VLOOKUP(D52,'Etape 2 (Biométrie)'!W$14:AA$75,5,FALSE))</f>
        <v>-</v>
      </c>
      <c r="G52" s="176"/>
      <c r="H52" s="177" t="e">
        <f>VLOOKUP(C52,'Etape 3 (Faune potentielle)'!Q$23:R$61,2,FALSE)</f>
        <v>#N/A</v>
      </c>
      <c r="I52" s="178" t="e">
        <f>VLOOKUP(H52,'Etape 2 (Biométrie)'!W$14:AA$75,5,FALSE)</f>
        <v>#N/A</v>
      </c>
      <c r="J52" s="105"/>
      <c r="K52" s="179"/>
      <c r="L52" s="105"/>
      <c r="M52" s="478"/>
      <c r="N52" s="105"/>
      <c r="O52" s="105"/>
      <c r="P52" s="105"/>
      <c r="Q52" s="105"/>
      <c r="R52" s="105"/>
      <c r="S52" s="105"/>
      <c r="T52" s="105"/>
      <c r="U52" s="180"/>
      <c r="AA52" s="170">
        <f>COUNTIF(AB$22:AB52,"Indicatrice")</f>
        <v>0</v>
      </c>
      <c r="AB52" s="170" t="e">
        <f>VLOOKUP(AC52,'Etape 2 (Biométrie)'!W$14:AA$76,5,FALSE)</f>
        <v>#N/A</v>
      </c>
      <c r="AC52" s="335" t="e">
        <f t="shared" si="1"/>
        <v>#N/A</v>
      </c>
      <c r="AK52" s="181"/>
      <c r="AL52" s="181"/>
      <c r="AM52" s="181"/>
      <c r="AN52" s="181"/>
      <c r="AO52" s="181"/>
      <c r="CB52" s="339"/>
      <c r="CC52" s="339"/>
      <c r="CD52" s="339"/>
      <c r="CE52" s="339"/>
      <c r="CF52" s="339"/>
      <c r="CG52" s="339"/>
      <c r="CH52" s="339"/>
      <c r="CI52" s="339"/>
      <c r="CJ52" s="339"/>
      <c r="CK52" s="339"/>
      <c r="CL52" s="339"/>
      <c r="CM52" s="339"/>
      <c r="CN52" s="339"/>
      <c r="CO52" s="339"/>
      <c r="CP52" s="339"/>
      <c r="CQ52" s="339"/>
      <c r="CR52" s="339"/>
      <c r="CS52" s="339"/>
      <c r="CT52" s="339"/>
      <c r="CU52" s="339"/>
      <c r="CV52" s="339"/>
      <c r="CW52" s="339"/>
      <c r="CX52" s="339"/>
      <c r="CY52" s="339"/>
      <c r="CZ52" s="339"/>
      <c r="DA52" s="339"/>
      <c r="DB52" s="339"/>
      <c r="DC52" s="339"/>
      <c r="DD52" s="339"/>
      <c r="DE52" s="339"/>
      <c r="DF52" s="339"/>
      <c r="DG52" s="339"/>
      <c r="DH52" s="339"/>
      <c r="DI52" s="339"/>
      <c r="DJ52" s="339"/>
      <c r="DK52" s="339"/>
      <c r="DL52" s="339"/>
      <c r="DM52" s="339"/>
      <c r="DN52" s="339"/>
      <c r="DO52" s="339"/>
      <c r="DP52" s="339"/>
      <c r="DQ52" s="339"/>
      <c r="DR52" s="339"/>
      <c r="DS52" s="339"/>
      <c r="DT52" s="339"/>
      <c r="DU52" s="339"/>
      <c r="DV52" s="339"/>
      <c r="DW52" s="339"/>
      <c r="DX52" s="339"/>
      <c r="DY52" s="339"/>
      <c r="DZ52" s="339"/>
      <c r="EA52" s="339"/>
      <c r="EB52" s="339"/>
      <c r="EC52" s="339"/>
      <c r="ED52" s="339"/>
      <c r="EE52" s="339"/>
      <c r="EF52" s="339"/>
      <c r="EG52" s="339"/>
      <c r="EH52" s="339"/>
      <c r="EI52" s="339"/>
      <c r="EJ52" s="339"/>
      <c r="EK52" s="339"/>
      <c r="EL52" s="339"/>
      <c r="EM52" s="339"/>
      <c r="EN52" s="339"/>
      <c r="EO52" s="339"/>
      <c r="EP52" s="339"/>
      <c r="EQ52" s="339"/>
      <c r="ER52" s="339"/>
      <c r="ES52" s="339"/>
      <c r="ET52" s="339"/>
      <c r="EU52" s="339"/>
      <c r="EV52" s="339"/>
      <c r="EW52" s="339"/>
      <c r="EX52" s="339"/>
      <c r="EY52" s="339"/>
      <c r="EZ52" s="339"/>
      <c r="FA52" s="339"/>
      <c r="FB52" s="339"/>
      <c r="FC52" s="339"/>
      <c r="FD52" s="339"/>
      <c r="FE52" s="339"/>
      <c r="FF52" s="339"/>
      <c r="FG52" s="339"/>
      <c r="FH52" s="339"/>
      <c r="FI52" s="339"/>
      <c r="FJ52" s="339"/>
      <c r="FK52" s="339"/>
      <c r="FL52" s="339"/>
      <c r="FM52" s="339"/>
      <c r="FN52" s="339"/>
      <c r="FO52" s="339"/>
      <c r="FP52" s="339"/>
      <c r="FQ52" s="339"/>
      <c r="FR52" s="339"/>
      <c r="FS52" s="339"/>
      <c r="FT52" s="339"/>
      <c r="FU52" s="339"/>
      <c r="FV52" s="339"/>
      <c r="FW52" s="339"/>
      <c r="FX52" s="339"/>
      <c r="FY52" s="339"/>
      <c r="FZ52" s="339"/>
      <c r="GA52" s="339"/>
      <c r="GB52" s="339"/>
      <c r="GC52" s="339"/>
      <c r="GD52" s="339"/>
      <c r="GE52" s="339"/>
      <c r="GF52" s="339"/>
      <c r="GG52" s="339"/>
      <c r="GH52" s="339"/>
      <c r="GI52" s="339"/>
      <c r="GJ52" s="339"/>
      <c r="GK52" s="339"/>
      <c r="GL52" s="339"/>
      <c r="GM52" s="339"/>
      <c r="GN52" s="339"/>
      <c r="GO52" s="339"/>
      <c r="GP52" s="339"/>
      <c r="GQ52" s="339"/>
      <c r="GR52" s="339"/>
      <c r="GS52" s="339"/>
      <c r="GT52" s="339"/>
      <c r="GU52" s="339"/>
      <c r="GV52" s="339"/>
      <c r="GW52" s="339"/>
      <c r="GX52" s="339"/>
      <c r="GY52" s="339"/>
      <c r="GZ52" s="339"/>
      <c r="HA52" s="339"/>
      <c r="HB52" s="339"/>
      <c r="HC52" s="339"/>
      <c r="HD52" s="339"/>
      <c r="HE52" s="339"/>
      <c r="HF52" s="339"/>
      <c r="HG52" s="339"/>
      <c r="HH52" s="339"/>
      <c r="HI52" s="339"/>
      <c r="HJ52" s="339"/>
      <c r="HK52" s="339"/>
      <c r="HL52" s="339"/>
      <c r="HM52" s="339"/>
      <c r="HN52" s="339"/>
      <c r="HO52" s="339"/>
      <c r="HP52" s="339"/>
      <c r="HQ52" s="339"/>
      <c r="HR52" s="339"/>
      <c r="HS52" s="339"/>
      <c r="HT52" s="339"/>
      <c r="HU52" s="339"/>
      <c r="HV52" s="339"/>
      <c r="HW52" s="339"/>
      <c r="HX52" s="339"/>
      <c r="HY52" s="339"/>
      <c r="HZ52" s="339"/>
      <c r="IA52" s="339"/>
      <c r="IB52" s="339"/>
      <c r="IC52" s="339"/>
      <c r="ID52" s="339"/>
      <c r="IE52" s="339"/>
      <c r="IF52" s="339"/>
      <c r="IG52" s="339"/>
      <c r="IH52" s="339"/>
      <c r="II52" s="339"/>
      <c r="IJ52" s="339"/>
      <c r="IK52" s="339"/>
      <c r="IL52" s="339"/>
      <c r="IM52" s="339"/>
      <c r="IN52" s="339"/>
      <c r="IO52" s="339"/>
      <c r="IP52" s="339"/>
      <c r="IQ52" s="339"/>
      <c r="IR52" s="339"/>
      <c r="IS52" s="339"/>
      <c r="IT52" s="339"/>
      <c r="IU52" s="339"/>
      <c r="IV52" s="339"/>
      <c r="IW52" s="339"/>
      <c r="IX52" s="339"/>
      <c r="IY52" s="339"/>
      <c r="IZ52" s="339"/>
      <c r="JA52" s="339"/>
      <c r="JB52" s="339"/>
      <c r="JC52" s="339"/>
      <c r="JD52" s="339"/>
      <c r="JE52" s="339"/>
      <c r="JF52" s="339"/>
      <c r="JG52" s="339"/>
      <c r="JH52" s="339"/>
      <c r="JI52" s="339"/>
      <c r="JJ52" s="339"/>
      <c r="JK52" s="339"/>
      <c r="JL52" s="339"/>
      <c r="JM52" s="339"/>
      <c r="JN52" s="339"/>
      <c r="JO52" s="339"/>
      <c r="JP52" s="339"/>
      <c r="JQ52" s="339"/>
      <c r="JR52" s="339"/>
      <c r="JS52" s="339"/>
      <c r="JT52" s="339"/>
      <c r="JU52" s="339"/>
      <c r="JV52" s="339"/>
      <c r="JW52" s="339"/>
      <c r="JX52" s="339"/>
      <c r="JY52" s="339"/>
      <c r="JZ52" s="339"/>
      <c r="KA52" s="339"/>
      <c r="KB52" s="339"/>
      <c r="KC52" s="339"/>
      <c r="KD52" s="339"/>
      <c r="KE52" s="339"/>
      <c r="KF52" s="339"/>
      <c r="KG52" s="339"/>
      <c r="KH52" s="339"/>
      <c r="KI52" s="339"/>
      <c r="KJ52" s="339"/>
      <c r="KK52" s="339"/>
      <c r="KL52" s="339"/>
      <c r="KM52" s="339"/>
      <c r="KN52" s="339"/>
      <c r="KO52" s="339"/>
      <c r="KP52" s="339"/>
      <c r="KQ52" s="339"/>
      <c r="KR52" s="339"/>
      <c r="KS52" s="339"/>
      <c r="KT52" s="339"/>
      <c r="KU52" s="339"/>
      <c r="KV52" s="339"/>
      <c r="KW52" s="339"/>
      <c r="KX52" s="339"/>
      <c r="KY52" s="339"/>
      <c r="KZ52" s="339"/>
      <c r="LA52" s="339"/>
      <c r="LB52" s="339"/>
      <c r="LC52" s="339"/>
      <c r="LD52" s="339"/>
      <c r="LE52" s="339"/>
      <c r="LF52" s="339"/>
      <c r="LG52" s="339"/>
      <c r="LH52" s="339"/>
      <c r="LI52" s="339"/>
      <c r="LJ52" s="339"/>
      <c r="LK52" s="339"/>
      <c r="LL52" s="339"/>
      <c r="LM52" s="339"/>
      <c r="LN52" s="339"/>
      <c r="LO52" s="339"/>
      <c r="LP52" s="339"/>
      <c r="LQ52" s="339"/>
      <c r="LR52" s="339"/>
      <c r="LS52" s="339"/>
      <c r="LT52" s="339"/>
      <c r="LU52" s="339"/>
      <c r="LV52" s="339"/>
      <c r="LW52" s="339"/>
      <c r="LX52" s="339"/>
      <c r="LY52" s="339"/>
      <c r="LZ52" s="339"/>
      <c r="MA52" s="339"/>
      <c r="MB52" s="339"/>
      <c r="MC52" s="339"/>
      <c r="MD52" s="339"/>
      <c r="ME52" s="339"/>
      <c r="MF52" s="339"/>
      <c r="MG52" s="339"/>
      <c r="MH52" s="339"/>
      <c r="MI52" s="339"/>
      <c r="MJ52" s="339"/>
      <c r="MK52" s="339"/>
      <c r="ML52" s="339"/>
      <c r="MM52" s="339"/>
      <c r="MN52" s="339"/>
      <c r="MO52" s="339"/>
      <c r="MP52" s="339"/>
      <c r="MQ52" s="339"/>
      <c r="MR52" s="339"/>
      <c r="MS52" s="339"/>
      <c r="MT52" s="339"/>
      <c r="MU52" s="339"/>
    </row>
    <row r="53" spans="2:359" s="170" customFormat="1" ht="14" customHeight="1">
      <c r="B53" s="171"/>
      <c r="C53" s="172">
        <v>32</v>
      </c>
      <c r="D53" s="173" t="e">
        <f>VLOOKUP(C53,'Etape 2 (Biométrie)'!$V$14:$Y$76,2,FALSE)</f>
        <v>#N/A</v>
      </c>
      <c r="E53" s="174" t="e">
        <f>VLOOKUP(D53,'Etape 2 (Biométrie)'!W$14:AB$76,6,FALSE)</f>
        <v>#N/A</v>
      </c>
      <c r="F53" s="178" t="str">
        <f>IF(ISNA(VLOOKUP(D53,'Etape 2 (Biométrie)'!W$14:AA$75,5,FALSE)),"-",VLOOKUP(D53,'Etape 2 (Biométrie)'!W$14:AA$75,5,FALSE))</f>
        <v>-</v>
      </c>
      <c r="G53" s="176"/>
      <c r="H53" s="177" t="e">
        <f>VLOOKUP(C53,'Etape 3 (Faune potentielle)'!Q$23:R$61,2,FALSE)</f>
        <v>#N/A</v>
      </c>
      <c r="I53" s="178" t="e">
        <f>VLOOKUP(H53,'Etape 2 (Biométrie)'!W$14:AA$75,5,FALSE)</f>
        <v>#N/A</v>
      </c>
      <c r="J53" s="105"/>
      <c r="K53" s="179"/>
      <c r="L53" s="105"/>
      <c r="M53" s="478"/>
      <c r="N53" s="105"/>
      <c r="O53" s="105"/>
      <c r="P53" s="105"/>
      <c r="Q53" s="105"/>
      <c r="R53" s="105"/>
      <c r="S53" s="105"/>
      <c r="T53" s="105"/>
      <c r="U53" s="180"/>
      <c r="AA53" s="170">
        <f>COUNTIF(AB$22:AB53,"Indicatrice")</f>
        <v>0</v>
      </c>
      <c r="AB53" s="170" t="e">
        <f>VLOOKUP(AC53,'Etape 2 (Biométrie)'!W$14:AA$76,5,FALSE)</f>
        <v>#N/A</v>
      </c>
      <c r="AC53" s="335" t="e">
        <f t="shared" si="1"/>
        <v>#N/A</v>
      </c>
      <c r="AK53" s="181"/>
      <c r="AL53" s="181"/>
      <c r="AM53" s="181"/>
      <c r="AN53" s="181"/>
      <c r="AO53" s="181"/>
      <c r="CB53" s="339"/>
      <c r="CC53" s="339"/>
      <c r="CD53" s="339"/>
      <c r="CE53" s="339"/>
      <c r="CF53" s="339"/>
      <c r="CG53" s="339"/>
      <c r="CH53" s="339"/>
      <c r="CI53" s="339"/>
      <c r="CJ53" s="339"/>
      <c r="CK53" s="339"/>
      <c r="CL53" s="339"/>
      <c r="CM53" s="339"/>
      <c r="CN53" s="339"/>
      <c r="CO53" s="339"/>
      <c r="CP53" s="339"/>
      <c r="CQ53" s="339"/>
      <c r="CR53" s="339"/>
      <c r="CS53" s="339"/>
      <c r="CT53" s="339"/>
      <c r="CU53" s="339"/>
      <c r="CV53" s="339"/>
      <c r="CW53" s="339"/>
      <c r="CX53" s="339"/>
      <c r="CY53" s="339"/>
      <c r="CZ53" s="339"/>
      <c r="DA53" s="339"/>
      <c r="DB53" s="339"/>
      <c r="DC53" s="339"/>
      <c r="DD53" s="339"/>
      <c r="DE53" s="339"/>
      <c r="DF53" s="339"/>
      <c r="DG53" s="339"/>
      <c r="DH53" s="339"/>
      <c r="DI53" s="339"/>
      <c r="DJ53" s="339"/>
      <c r="DK53" s="339"/>
      <c r="DL53" s="339"/>
      <c r="DM53" s="339"/>
      <c r="DN53" s="339"/>
      <c r="DO53" s="339"/>
      <c r="DP53" s="339"/>
      <c r="DQ53" s="339"/>
      <c r="DR53" s="339"/>
      <c r="DS53" s="339"/>
      <c r="DT53" s="339"/>
      <c r="DU53" s="339"/>
      <c r="DV53" s="339"/>
      <c r="DW53" s="339"/>
      <c r="DX53" s="339"/>
      <c r="DY53" s="339"/>
      <c r="DZ53" s="339"/>
      <c r="EA53" s="339"/>
      <c r="EB53" s="339"/>
      <c r="EC53" s="339"/>
      <c r="ED53" s="339"/>
      <c r="EE53" s="339"/>
      <c r="EF53" s="339"/>
      <c r="EG53" s="339"/>
      <c r="EH53" s="339"/>
      <c r="EI53" s="339"/>
      <c r="EJ53" s="339"/>
      <c r="EK53" s="339"/>
      <c r="EL53" s="339"/>
      <c r="EM53" s="339"/>
      <c r="EN53" s="339"/>
      <c r="EO53" s="339"/>
      <c r="EP53" s="339"/>
      <c r="EQ53" s="339"/>
      <c r="ER53" s="339"/>
      <c r="ES53" s="339"/>
      <c r="ET53" s="339"/>
      <c r="EU53" s="339"/>
      <c r="EV53" s="339"/>
      <c r="EW53" s="339"/>
      <c r="EX53" s="339"/>
      <c r="EY53" s="339"/>
      <c r="EZ53" s="339"/>
      <c r="FA53" s="339"/>
      <c r="FB53" s="339"/>
      <c r="FC53" s="339"/>
      <c r="FD53" s="339"/>
      <c r="FE53" s="339"/>
      <c r="FF53" s="339"/>
      <c r="FG53" s="339"/>
      <c r="FH53" s="339"/>
      <c r="FI53" s="339"/>
      <c r="FJ53" s="339"/>
      <c r="FK53" s="339"/>
      <c r="FL53" s="339"/>
      <c r="FM53" s="339"/>
      <c r="FN53" s="339"/>
      <c r="FO53" s="339"/>
      <c r="FP53" s="339"/>
      <c r="FQ53" s="339"/>
      <c r="FR53" s="339"/>
      <c r="FS53" s="339"/>
      <c r="FT53" s="339"/>
      <c r="FU53" s="339"/>
      <c r="FV53" s="339"/>
      <c r="FW53" s="339"/>
      <c r="FX53" s="339"/>
      <c r="FY53" s="339"/>
      <c r="FZ53" s="339"/>
      <c r="GA53" s="339"/>
      <c r="GB53" s="339"/>
      <c r="GC53" s="339"/>
      <c r="GD53" s="339"/>
      <c r="GE53" s="339"/>
      <c r="GF53" s="339"/>
      <c r="GG53" s="339"/>
      <c r="GH53" s="339"/>
      <c r="GI53" s="339"/>
      <c r="GJ53" s="339"/>
      <c r="GK53" s="339"/>
      <c r="GL53" s="339"/>
      <c r="GM53" s="339"/>
      <c r="GN53" s="339"/>
      <c r="GO53" s="339"/>
      <c r="GP53" s="339"/>
      <c r="GQ53" s="339"/>
      <c r="GR53" s="339"/>
      <c r="GS53" s="339"/>
      <c r="GT53" s="339"/>
      <c r="GU53" s="339"/>
      <c r="GV53" s="339"/>
      <c r="GW53" s="339"/>
      <c r="GX53" s="339"/>
      <c r="GY53" s="339"/>
      <c r="GZ53" s="339"/>
      <c r="HA53" s="339"/>
      <c r="HB53" s="339"/>
      <c r="HC53" s="339"/>
      <c r="HD53" s="339"/>
      <c r="HE53" s="339"/>
      <c r="HF53" s="339"/>
      <c r="HG53" s="339"/>
      <c r="HH53" s="339"/>
      <c r="HI53" s="339"/>
      <c r="HJ53" s="339"/>
      <c r="HK53" s="339"/>
      <c r="HL53" s="339"/>
      <c r="HM53" s="339"/>
      <c r="HN53" s="339"/>
      <c r="HO53" s="339"/>
      <c r="HP53" s="339"/>
      <c r="HQ53" s="339"/>
      <c r="HR53" s="339"/>
      <c r="HS53" s="339"/>
      <c r="HT53" s="339"/>
      <c r="HU53" s="339"/>
      <c r="HV53" s="339"/>
      <c r="HW53" s="339"/>
      <c r="HX53" s="339"/>
      <c r="HY53" s="339"/>
      <c r="HZ53" s="339"/>
      <c r="IA53" s="339"/>
      <c r="IB53" s="339"/>
      <c r="IC53" s="339"/>
      <c r="ID53" s="339"/>
      <c r="IE53" s="339"/>
      <c r="IF53" s="339"/>
      <c r="IG53" s="339"/>
      <c r="IH53" s="339"/>
      <c r="II53" s="339"/>
      <c r="IJ53" s="339"/>
      <c r="IK53" s="339"/>
      <c r="IL53" s="339"/>
      <c r="IM53" s="339"/>
      <c r="IN53" s="339"/>
      <c r="IO53" s="339"/>
      <c r="IP53" s="339"/>
      <c r="IQ53" s="339"/>
      <c r="IR53" s="339"/>
      <c r="IS53" s="339"/>
      <c r="IT53" s="339"/>
      <c r="IU53" s="339"/>
      <c r="IV53" s="339"/>
      <c r="IW53" s="339"/>
      <c r="IX53" s="339"/>
      <c r="IY53" s="339"/>
      <c r="IZ53" s="339"/>
      <c r="JA53" s="339"/>
      <c r="JB53" s="339"/>
      <c r="JC53" s="339"/>
      <c r="JD53" s="339"/>
      <c r="JE53" s="339"/>
      <c r="JF53" s="339"/>
      <c r="JG53" s="339"/>
      <c r="JH53" s="339"/>
      <c r="JI53" s="339"/>
      <c r="JJ53" s="339"/>
      <c r="JK53" s="339"/>
      <c r="JL53" s="339"/>
      <c r="JM53" s="339"/>
      <c r="JN53" s="339"/>
      <c r="JO53" s="339"/>
      <c r="JP53" s="339"/>
      <c r="JQ53" s="339"/>
      <c r="JR53" s="339"/>
      <c r="JS53" s="339"/>
      <c r="JT53" s="339"/>
      <c r="JU53" s="339"/>
      <c r="JV53" s="339"/>
      <c r="JW53" s="339"/>
      <c r="JX53" s="339"/>
      <c r="JY53" s="339"/>
      <c r="JZ53" s="339"/>
      <c r="KA53" s="339"/>
      <c r="KB53" s="339"/>
      <c r="KC53" s="339"/>
      <c r="KD53" s="339"/>
      <c r="KE53" s="339"/>
      <c r="KF53" s="339"/>
      <c r="KG53" s="339"/>
      <c r="KH53" s="339"/>
      <c r="KI53" s="339"/>
      <c r="KJ53" s="339"/>
      <c r="KK53" s="339"/>
      <c r="KL53" s="339"/>
      <c r="KM53" s="339"/>
      <c r="KN53" s="339"/>
      <c r="KO53" s="339"/>
      <c r="KP53" s="339"/>
      <c r="KQ53" s="339"/>
      <c r="KR53" s="339"/>
      <c r="KS53" s="339"/>
      <c r="KT53" s="339"/>
      <c r="KU53" s="339"/>
      <c r="KV53" s="339"/>
      <c r="KW53" s="339"/>
      <c r="KX53" s="339"/>
      <c r="KY53" s="339"/>
      <c r="KZ53" s="339"/>
      <c r="LA53" s="339"/>
      <c r="LB53" s="339"/>
      <c r="LC53" s="339"/>
      <c r="LD53" s="339"/>
      <c r="LE53" s="339"/>
      <c r="LF53" s="339"/>
      <c r="LG53" s="339"/>
      <c r="LH53" s="339"/>
      <c r="LI53" s="339"/>
      <c r="LJ53" s="339"/>
      <c r="LK53" s="339"/>
      <c r="LL53" s="339"/>
      <c r="LM53" s="339"/>
      <c r="LN53" s="339"/>
      <c r="LO53" s="339"/>
      <c r="LP53" s="339"/>
      <c r="LQ53" s="339"/>
      <c r="LR53" s="339"/>
      <c r="LS53" s="339"/>
      <c r="LT53" s="339"/>
      <c r="LU53" s="339"/>
      <c r="LV53" s="339"/>
      <c r="LW53" s="339"/>
      <c r="LX53" s="339"/>
      <c r="LY53" s="339"/>
      <c r="LZ53" s="339"/>
      <c r="MA53" s="339"/>
      <c r="MB53" s="339"/>
      <c r="MC53" s="339"/>
      <c r="MD53" s="339"/>
      <c r="ME53" s="339"/>
      <c r="MF53" s="339"/>
      <c r="MG53" s="339"/>
      <c r="MH53" s="339"/>
      <c r="MI53" s="339"/>
      <c r="MJ53" s="339"/>
      <c r="MK53" s="339"/>
      <c r="ML53" s="339"/>
      <c r="MM53" s="339"/>
      <c r="MN53" s="339"/>
      <c r="MO53" s="339"/>
      <c r="MP53" s="339"/>
      <c r="MQ53" s="339"/>
      <c r="MR53" s="339"/>
      <c r="MS53" s="339"/>
      <c r="MT53" s="339"/>
      <c r="MU53" s="339"/>
    </row>
    <row r="54" spans="2:359" s="170" customFormat="1" ht="14" customHeight="1">
      <c r="B54" s="171"/>
      <c r="C54" s="172">
        <v>33</v>
      </c>
      <c r="D54" s="173" t="e">
        <f>VLOOKUP(C54,'Etape 2 (Biométrie)'!$V$14:$Y$76,2,FALSE)</f>
        <v>#N/A</v>
      </c>
      <c r="E54" s="174" t="e">
        <f>VLOOKUP(D54,'Etape 2 (Biométrie)'!W$14:AB$76,6,FALSE)</f>
        <v>#N/A</v>
      </c>
      <c r="F54" s="178" t="str">
        <f>IF(ISNA(VLOOKUP(D54,'Etape 2 (Biométrie)'!W$14:AA$75,5,FALSE)),"-",VLOOKUP(D54,'Etape 2 (Biométrie)'!W$14:AA$75,5,FALSE))</f>
        <v>-</v>
      </c>
      <c r="G54" s="176"/>
      <c r="H54" s="177" t="e">
        <f>VLOOKUP(C54,'Etape 3 (Faune potentielle)'!Q$23:R$61,2,FALSE)</f>
        <v>#N/A</v>
      </c>
      <c r="I54" s="178" t="e">
        <f>VLOOKUP(H54,'Etape 2 (Biométrie)'!W$14:AA$75,5,FALSE)</f>
        <v>#N/A</v>
      </c>
      <c r="J54" s="105"/>
      <c r="K54" s="179"/>
      <c r="L54" s="105"/>
      <c r="M54" s="478"/>
      <c r="N54" s="105"/>
      <c r="O54" s="105"/>
      <c r="P54" s="105"/>
      <c r="Q54" s="105"/>
      <c r="R54" s="105"/>
      <c r="S54" s="105"/>
      <c r="T54" s="105"/>
      <c r="U54" s="180"/>
      <c r="AA54" s="170">
        <f>COUNTIF(AB$22:AB54,"Indicatrice")</f>
        <v>0</v>
      </c>
      <c r="AB54" s="170" t="e">
        <f>VLOOKUP(AC54,'Etape 2 (Biométrie)'!W$14:AA$76,5,FALSE)</f>
        <v>#N/A</v>
      </c>
      <c r="AC54" s="335" t="e">
        <f t="shared" si="1"/>
        <v>#N/A</v>
      </c>
      <c r="AK54" s="181"/>
      <c r="AL54" s="181"/>
      <c r="AM54" s="181"/>
      <c r="AN54" s="181"/>
      <c r="AO54" s="181"/>
      <c r="CB54" s="339"/>
      <c r="CC54" s="339"/>
      <c r="CD54" s="339"/>
      <c r="CE54" s="339"/>
      <c r="CF54" s="339"/>
      <c r="CG54" s="339"/>
      <c r="CH54" s="339"/>
      <c r="CI54" s="339"/>
      <c r="CJ54" s="339"/>
      <c r="CK54" s="339"/>
      <c r="CL54" s="339"/>
      <c r="CM54" s="339"/>
      <c r="CN54" s="339"/>
      <c r="CO54" s="339"/>
      <c r="CP54" s="339"/>
      <c r="CQ54" s="339"/>
      <c r="CR54" s="339"/>
      <c r="CS54" s="339"/>
      <c r="CT54" s="339"/>
      <c r="CU54" s="339"/>
      <c r="CV54" s="339"/>
      <c r="CW54" s="339"/>
      <c r="CX54" s="339"/>
      <c r="CY54" s="339"/>
      <c r="CZ54" s="339"/>
      <c r="DA54" s="339"/>
      <c r="DB54" s="339"/>
      <c r="DC54" s="339"/>
      <c r="DD54" s="339"/>
      <c r="DE54" s="339"/>
      <c r="DF54" s="339"/>
      <c r="DG54" s="339"/>
      <c r="DH54" s="339"/>
      <c r="DI54" s="339"/>
      <c r="DJ54" s="339"/>
      <c r="DK54" s="339"/>
      <c r="DL54" s="339"/>
      <c r="DM54" s="339"/>
      <c r="DN54" s="339"/>
      <c r="DO54" s="339"/>
      <c r="DP54" s="339"/>
      <c r="DQ54" s="339"/>
      <c r="DR54" s="339"/>
      <c r="DS54" s="339"/>
      <c r="DT54" s="339"/>
      <c r="DU54" s="339"/>
      <c r="DV54" s="339"/>
      <c r="DW54" s="339"/>
      <c r="DX54" s="339"/>
      <c r="DY54" s="339"/>
      <c r="DZ54" s="339"/>
      <c r="EA54" s="339"/>
      <c r="EB54" s="339"/>
      <c r="EC54" s="339"/>
      <c r="ED54" s="339"/>
      <c r="EE54" s="339"/>
      <c r="EF54" s="339"/>
      <c r="EG54" s="339"/>
      <c r="EH54" s="339"/>
      <c r="EI54" s="339"/>
      <c r="EJ54" s="339"/>
      <c r="EK54" s="339"/>
      <c r="EL54" s="339"/>
      <c r="EM54" s="339"/>
      <c r="EN54" s="339"/>
      <c r="EO54" s="339"/>
      <c r="EP54" s="339"/>
      <c r="EQ54" s="339"/>
      <c r="ER54" s="339"/>
      <c r="ES54" s="339"/>
      <c r="ET54" s="339"/>
      <c r="EU54" s="339"/>
      <c r="EV54" s="339"/>
      <c r="EW54" s="339"/>
      <c r="EX54" s="339"/>
      <c r="EY54" s="339"/>
      <c r="EZ54" s="339"/>
      <c r="FA54" s="339"/>
      <c r="FB54" s="339"/>
      <c r="FC54" s="339"/>
      <c r="FD54" s="339"/>
      <c r="FE54" s="339"/>
      <c r="FF54" s="339"/>
      <c r="FG54" s="339"/>
      <c r="FH54" s="339"/>
      <c r="FI54" s="339"/>
      <c r="FJ54" s="339"/>
      <c r="FK54" s="339"/>
      <c r="FL54" s="339"/>
      <c r="FM54" s="339"/>
      <c r="FN54" s="339"/>
      <c r="FO54" s="339"/>
      <c r="FP54" s="339"/>
      <c r="FQ54" s="339"/>
      <c r="FR54" s="339"/>
      <c r="FS54" s="339"/>
      <c r="FT54" s="339"/>
      <c r="FU54" s="339"/>
      <c r="FV54" s="339"/>
      <c r="FW54" s="339"/>
      <c r="FX54" s="339"/>
      <c r="FY54" s="339"/>
      <c r="FZ54" s="339"/>
      <c r="GA54" s="339"/>
      <c r="GB54" s="339"/>
      <c r="GC54" s="339"/>
      <c r="GD54" s="339"/>
      <c r="GE54" s="339"/>
      <c r="GF54" s="339"/>
      <c r="GG54" s="339"/>
      <c r="GH54" s="339"/>
      <c r="GI54" s="339"/>
      <c r="GJ54" s="339"/>
      <c r="GK54" s="339"/>
      <c r="GL54" s="339"/>
      <c r="GM54" s="339"/>
      <c r="GN54" s="339"/>
      <c r="GO54" s="339"/>
      <c r="GP54" s="339"/>
      <c r="GQ54" s="339"/>
      <c r="GR54" s="339"/>
      <c r="GS54" s="339"/>
      <c r="GT54" s="339"/>
      <c r="GU54" s="339"/>
      <c r="GV54" s="339"/>
      <c r="GW54" s="339"/>
      <c r="GX54" s="339"/>
      <c r="GY54" s="339"/>
      <c r="GZ54" s="339"/>
      <c r="HA54" s="339"/>
      <c r="HB54" s="339"/>
      <c r="HC54" s="339"/>
      <c r="HD54" s="339"/>
      <c r="HE54" s="339"/>
      <c r="HF54" s="339"/>
      <c r="HG54" s="339"/>
      <c r="HH54" s="339"/>
      <c r="HI54" s="339"/>
      <c r="HJ54" s="339"/>
      <c r="HK54" s="339"/>
      <c r="HL54" s="339"/>
      <c r="HM54" s="339"/>
      <c r="HN54" s="339"/>
      <c r="HO54" s="339"/>
      <c r="HP54" s="339"/>
      <c r="HQ54" s="339"/>
      <c r="HR54" s="339"/>
      <c r="HS54" s="339"/>
      <c r="HT54" s="339"/>
      <c r="HU54" s="339"/>
      <c r="HV54" s="339"/>
      <c r="HW54" s="339"/>
      <c r="HX54" s="339"/>
      <c r="HY54" s="339"/>
      <c r="HZ54" s="339"/>
      <c r="IA54" s="339"/>
      <c r="IB54" s="339"/>
      <c r="IC54" s="339"/>
      <c r="ID54" s="339"/>
      <c r="IE54" s="339"/>
      <c r="IF54" s="339"/>
      <c r="IG54" s="339"/>
      <c r="IH54" s="339"/>
      <c r="II54" s="339"/>
      <c r="IJ54" s="339"/>
      <c r="IK54" s="339"/>
      <c r="IL54" s="339"/>
      <c r="IM54" s="339"/>
      <c r="IN54" s="339"/>
      <c r="IO54" s="339"/>
      <c r="IP54" s="339"/>
      <c r="IQ54" s="339"/>
      <c r="IR54" s="339"/>
      <c r="IS54" s="339"/>
      <c r="IT54" s="339"/>
      <c r="IU54" s="339"/>
      <c r="IV54" s="339"/>
      <c r="IW54" s="339"/>
      <c r="IX54" s="339"/>
      <c r="IY54" s="339"/>
      <c r="IZ54" s="339"/>
      <c r="JA54" s="339"/>
      <c r="JB54" s="339"/>
      <c r="JC54" s="339"/>
      <c r="JD54" s="339"/>
      <c r="JE54" s="339"/>
      <c r="JF54" s="339"/>
      <c r="JG54" s="339"/>
      <c r="JH54" s="339"/>
      <c r="JI54" s="339"/>
      <c r="JJ54" s="339"/>
      <c r="JK54" s="339"/>
      <c r="JL54" s="339"/>
      <c r="JM54" s="339"/>
      <c r="JN54" s="339"/>
      <c r="JO54" s="339"/>
      <c r="JP54" s="339"/>
      <c r="JQ54" s="339"/>
      <c r="JR54" s="339"/>
      <c r="JS54" s="339"/>
      <c r="JT54" s="339"/>
      <c r="JU54" s="339"/>
      <c r="JV54" s="339"/>
      <c r="JW54" s="339"/>
      <c r="JX54" s="339"/>
      <c r="JY54" s="339"/>
      <c r="JZ54" s="339"/>
      <c r="KA54" s="339"/>
      <c r="KB54" s="339"/>
      <c r="KC54" s="339"/>
      <c r="KD54" s="339"/>
      <c r="KE54" s="339"/>
      <c r="KF54" s="339"/>
      <c r="KG54" s="339"/>
      <c r="KH54" s="339"/>
      <c r="KI54" s="339"/>
      <c r="KJ54" s="339"/>
      <c r="KK54" s="339"/>
      <c r="KL54" s="339"/>
      <c r="KM54" s="339"/>
      <c r="KN54" s="339"/>
      <c r="KO54" s="339"/>
      <c r="KP54" s="339"/>
      <c r="KQ54" s="339"/>
      <c r="KR54" s="339"/>
      <c r="KS54" s="339"/>
      <c r="KT54" s="339"/>
      <c r="KU54" s="339"/>
      <c r="KV54" s="339"/>
      <c r="KW54" s="339"/>
      <c r="KX54" s="339"/>
      <c r="KY54" s="339"/>
      <c r="KZ54" s="339"/>
      <c r="LA54" s="339"/>
      <c r="LB54" s="339"/>
      <c r="LC54" s="339"/>
      <c r="LD54" s="339"/>
      <c r="LE54" s="339"/>
      <c r="LF54" s="339"/>
      <c r="LG54" s="339"/>
      <c r="LH54" s="339"/>
      <c r="LI54" s="339"/>
      <c r="LJ54" s="339"/>
      <c r="LK54" s="339"/>
      <c r="LL54" s="339"/>
      <c r="LM54" s="339"/>
      <c r="LN54" s="339"/>
      <c r="LO54" s="339"/>
      <c r="LP54" s="339"/>
      <c r="LQ54" s="339"/>
      <c r="LR54" s="339"/>
      <c r="LS54" s="339"/>
      <c r="LT54" s="339"/>
      <c r="LU54" s="339"/>
      <c r="LV54" s="339"/>
      <c r="LW54" s="339"/>
      <c r="LX54" s="339"/>
      <c r="LY54" s="339"/>
      <c r="LZ54" s="339"/>
      <c r="MA54" s="339"/>
      <c r="MB54" s="339"/>
      <c r="MC54" s="339"/>
      <c r="MD54" s="339"/>
      <c r="ME54" s="339"/>
      <c r="MF54" s="339"/>
      <c r="MG54" s="339"/>
      <c r="MH54" s="339"/>
      <c r="MI54" s="339"/>
      <c r="MJ54" s="339"/>
      <c r="MK54" s="339"/>
      <c r="ML54" s="339"/>
      <c r="MM54" s="339"/>
      <c r="MN54" s="339"/>
      <c r="MO54" s="339"/>
      <c r="MP54" s="339"/>
      <c r="MQ54" s="339"/>
      <c r="MR54" s="339"/>
      <c r="MS54" s="339"/>
      <c r="MT54" s="339"/>
      <c r="MU54" s="339"/>
    </row>
    <row r="55" spans="2:359" s="170" customFormat="1" ht="14" customHeight="1">
      <c r="B55" s="171"/>
      <c r="C55" s="172">
        <v>34</v>
      </c>
      <c r="D55" s="173" t="e">
        <f>VLOOKUP(C55,'Etape 2 (Biométrie)'!$V$14:$Y$76,2,FALSE)</f>
        <v>#N/A</v>
      </c>
      <c r="E55" s="174" t="e">
        <f>VLOOKUP(D55,'Etape 2 (Biométrie)'!W$14:AB$76,6,FALSE)</f>
        <v>#N/A</v>
      </c>
      <c r="F55" s="178" t="str">
        <f>IF(ISNA(VLOOKUP(D55,'Etape 2 (Biométrie)'!W$14:AA$75,5,FALSE)),"-",VLOOKUP(D55,'Etape 2 (Biométrie)'!W$14:AA$75,5,FALSE))</f>
        <v>-</v>
      </c>
      <c r="G55" s="176"/>
      <c r="H55" s="177" t="e">
        <f>VLOOKUP(C55,'Etape 3 (Faune potentielle)'!Q$23:R$61,2,FALSE)</f>
        <v>#N/A</v>
      </c>
      <c r="I55" s="178" t="e">
        <f>VLOOKUP(H55,'Etape 2 (Biométrie)'!W$14:AA$75,5,FALSE)</f>
        <v>#N/A</v>
      </c>
      <c r="J55" s="105"/>
      <c r="K55" s="179"/>
      <c r="L55" s="105"/>
      <c r="M55" s="478"/>
      <c r="N55" s="105"/>
      <c r="O55" s="105"/>
      <c r="P55" s="105"/>
      <c r="Q55" s="105"/>
      <c r="R55" s="105"/>
      <c r="S55" s="105"/>
      <c r="T55" s="105"/>
      <c r="U55" s="180"/>
      <c r="AA55" s="170">
        <f>COUNTIF(AB$22:AB55,"Indicatrice")</f>
        <v>0</v>
      </c>
      <c r="AB55" s="170" t="e">
        <f>VLOOKUP(AC55,'Etape 2 (Biométrie)'!W$14:AA$76,5,FALSE)</f>
        <v>#N/A</v>
      </c>
      <c r="AC55" s="335" t="e">
        <f t="shared" si="1"/>
        <v>#N/A</v>
      </c>
      <c r="AK55" s="181"/>
      <c r="AL55" s="181"/>
      <c r="AM55" s="181"/>
      <c r="AN55" s="181"/>
      <c r="AO55" s="181"/>
      <c r="CB55" s="339"/>
      <c r="CC55" s="339"/>
      <c r="CD55" s="339"/>
      <c r="CE55" s="339"/>
      <c r="CF55" s="339"/>
      <c r="CG55" s="339"/>
      <c r="CH55" s="339"/>
      <c r="CI55" s="339"/>
      <c r="CJ55" s="339"/>
      <c r="CK55" s="339"/>
      <c r="CL55" s="339"/>
      <c r="CM55" s="339"/>
      <c r="CN55" s="339"/>
      <c r="CO55" s="339"/>
      <c r="CP55" s="339"/>
      <c r="CQ55" s="339"/>
      <c r="CR55" s="339"/>
      <c r="CS55" s="339"/>
      <c r="CT55" s="339"/>
      <c r="CU55" s="339"/>
      <c r="CV55" s="339"/>
      <c r="CW55" s="339"/>
      <c r="CX55" s="339"/>
      <c r="CY55" s="339"/>
      <c r="CZ55" s="339"/>
      <c r="DA55" s="339"/>
      <c r="DB55" s="339"/>
      <c r="DC55" s="339"/>
      <c r="DD55" s="339"/>
      <c r="DE55" s="339"/>
      <c r="DF55" s="339"/>
      <c r="DG55" s="339"/>
      <c r="DH55" s="339"/>
      <c r="DI55" s="339"/>
      <c r="DJ55" s="339"/>
      <c r="DK55" s="339"/>
      <c r="DL55" s="339"/>
      <c r="DM55" s="339"/>
      <c r="DN55" s="339"/>
      <c r="DO55" s="339"/>
      <c r="DP55" s="339"/>
      <c r="DQ55" s="339"/>
      <c r="DR55" s="339"/>
      <c r="DS55" s="339"/>
      <c r="DT55" s="339"/>
      <c r="DU55" s="339"/>
      <c r="DV55" s="339"/>
      <c r="DW55" s="339"/>
      <c r="DX55" s="339"/>
      <c r="DY55" s="339"/>
      <c r="DZ55" s="339"/>
      <c r="EA55" s="339"/>
      <c r="EB55" s="339"/>
      <c r="EC55" s="339"/>
      <c r="ED55" s="339"/>
      <c r="EE55" s="339"/>
      <c r="EF55" s="339"/>
      <c r="EG55" s="339"/>
      <c r="EH55" s="339"/>
      <c r="EI55" s="339"/>
      <c r="EJ55" s="339"/>
      <c r="EK55" s="339"/>
      <c r="EL55" s="339"/>
      <c r="EM55" s="339"/>
      <c r="EN55" s="339"/>
      <c r="EO55" s="339"/>
      <c r="EP55" s="339"/>
      <c r="EQ55" s="339"/>
      <c r="ER55" s="339"/>
      <c r="ES55" s="339"/>
      <c r="ET55" s="339"/>
      <c r="EU55" s="339"/>
      <c r="EV55" s="339"/>
      <c r="EW55" s="339"/>
      <c r="EX55" s="339"/>
      <c r="EY55" s="339"/>
      <c r="EZ55" s="339"/>
      <c r="FA55" s="339"/>
      <c r="FB55" s="339"/>
      <c r="FC55" s="339"/>
      <c r="FD55" s="339"/>
      <c r="FE55" s="339"/>
      <c r="FF55" s="339"/>
      <c r="FG55" s="339"/>
      <c r="FH55" s="339"/>
      <c r="FI55" s="339"/>
      <c r="FJ55" s="339"/>
      <c r="FK55" s="339"/>
      <c r="FL55" s="339"/>
      <c r="FM55" s="339"/>
      <c r="FN55" s="339"/>
      <c r="FO55" s="339"/>
      <c r="FP55" s="339"/>
      <c r="FQ55" s="339"/>
      <c r="FR55" s="339"/>
      <c r="FS55" s="339"/>
      <c r="FT55" s="339"/>
      <c r="FU55" s="339"/>
      <c r="FV55" s="339"/>
      <c r="FW55" s="339"/>
      <c r="FX55" s="339"/>
      <c r="FY55" s="339"/>
      <c r="FZ55" s="339"/>
      <c r="GA55" s="339"/>
      <c r="GB55" s="339"/>
      <c r="GC55" s="339"/>
      <c r="GD55" s="339"/>
      <c r="GE55" s="339"/>
      <c r="GF55" s="339"/>
      <c r="GG55" s="339"/>
      <c r="GH55" s="339"/>
      <c r="GI55" s="339"/>
      <c r="GJ55" s="339"/>
      <c r="GK55" s="339"/>
      <c r="GL55" s="339"/>
      <c r="GM55" s="339"/>
      <c r="GN55" s="339"/>
      <c r="GO55" s="339"/>
      <c r="GP55" s="339"/>
      <c r="GQ55" s="339"/>
      <c r="GR55" s="339"/>
      <c r="GS55" s="339"/>
      <c r="GT55" s="339"/>
      <c r="GU55" s="339"/>
      <c r="GV55" s="339"/>
      <c r="GW55" s="339"/>
      <c r="GX55" s="339"/>
      <c r="GY55" s="339"/>
      <c r="GZ55" s="339"/>
      <c r="HA55" s="339"/>
      <c r="HB55" s="339"/>
      <c r="HC55" s="339"/>
      <c r="HD55" s="339"/>
      <c r="HE55" s="339"/>
      <c r="HF55" s="339"/>
      <c r="HG55" s="339"/>
      <c r="HH55" s="339"/>
      <c r="HI55" s="339"/>
      <c r="HJ55" s="339"/>
      <c r="HK55" s="339"/>
      <c r="HL55" s="339"/>
      <c r="HM55" s="339"/>
      <c r="HN55" s="339"/>
      <c r="HO55" s="339"/>
      <c r="HP55" s="339"/>
      <c r="HQ55" s="339"/>
      <c r="HR55" s="339"/>
      <c r="HS55" s="339"/>
      <c r="HT55" s="339"/>
      <c r="HU55" s="339"/>
      <c r="HV55" s="339"/>
      <c r="HW55" s="339"/>
      <c r="HX55" s="339"/>
      <c r="HY55" s="339"/>
      <c r="HZ55" s="339"/>
      <c r="IA55" s="339"/>
      <c r="IB55" s="339"/>
      <c r="IC55" s="339"/>
      <c r="ID55" s="339"/>
      <c r="IE55" s="339"/>
      <c r="IF55" s="339"/>
      <c r="IG55" s="339"/>
      <c r="IH55" s="339"/>
      <c r="II55" s="339"/>
      <c r="IJ55" s="339"/>
      <c r="IK55" s="339"/>
      <c r="IL55" s="339"/>
      <c r="IM55" s="339"/>
      <c r="IN55" s="339"/>
      <c r="IO55" s="339"/>
      <c r="IP55" s="339"/>
      <c r="IQ55" s="339"/>
      <c r="IR55" s="339"/>
      <c r="IS55" s="339"/>
      <c r="IT55" s="339"/>
      <c r="IU55" s="339"/>
      <c r="IV55" s="339"/>
      <c r="IW55" s="339"/>
      <c r="IX55" s="339"/>
      <c r="IY55" s="339"/>
      <c r="IZ55" s="339"/>
      <c r="JA55" s="339"/>
      <c r="JB55" s="339"/>
      <c r="JC55" s="339"/>
      <c r="JD55" s="339"/>
      <c r="JE55" s="339"/>
      <c r="JF55" s="339"/>
      <c r="JG55" s="339"/>
      <c r="JH55" s="339"/>
      <c r="JI55" s="339"/>
      <c r="JJ55" s="339"/>
      <c r="JK55" s="339"/>
      <c r="JL55" s="339"/>
      <c r="JM55" s="339"/>
      <c r="JN55" s="339"/>
      <c r="JO55" s="339"/>
      <c r="JP55" s="339"/>
      <c r="JQ55" s="339"/>
      <c r="JR55" s="339"/>
      <c r="JS55" s="339"/>
      <c r="JT55" s="339"/>
      <c r="JU55" s="339"/>
      <c r="JV55" s="339"/>
      <c r="JW55" s="339"/>
      <c r="JX55" s="339"/>
      <c r="JY55" s="339"/>
      <c r="JZ55" s="339"/>
      <c r="KA55" s="339"/>
      <c r="KB55" s="339"/>
      <c r="KC55" s="339"/>
      <c r="KD55" s="339"/>
      <c r="KE55" s="339"/>
      <c r="KF55" s="339"/>
      <c r="KG55" s="339"/>
      <c r="KH55" s="339"/>
      <c r="KI55" s="339"/>
      <c r="KJ55" s="339"/>
      <c r="KK55" s="339"/>
      <c r="KL55" s="339"/>
      <c r="KM55" s="339"/>
      <c r="KN55" s="339"/>
      <c r="KO55" s="339"/>
      <c r="KP55" s="339"/>
      <c r="KQ55" s="339"/>
      <c r="KR55" s="339"/>
      <c r="KS55" s="339"/>
      <c r="KT55" s="339"/>
      <c r="KU55" s="339"/>
      <c r="KV55" s="339"/>
      <c r="KW55" s="339"/>
      <c r="KX55" s="339"/>
      <c r="KY55" s="339"/>
      <c r="KZ55" s="339"/>
      <c r="LA55" s="339"/>
      <c r="LB55" s="339"/>
      <c r="LC55" s="339"/>
      <c r="LD55" s="339"/>
      <c r="LE55" s="339"/>
      <c r="LF55" s="339"/>
      <c r="LG55" s="339"/>
      <c r="LH55" s="339"/>
      <c r="LI55" s="339"/>
      <c r="LJ55" s="339"/>
      <c r="LK55" s="339"/>
      <c r="LL55" s="339"/>
      <c r="LM55" s="339"/>
      <c r="LN55" s="339"/>
      <c r="LO55" s="339"/>
      <c r="LP55" s="339"/>
      <c r="LQ55" s="339"/>
      <c r="LR55" s="339"/>
      <c r="LS55" s="339"/>
      <c r="LT55" s="339"/>
      <c r="LU55" s="339"/>
      <c r="LV55" s="339"/>
      <c r="LW55" s="339"/>
      <c r="LX55" s="339"/>
      <c r="LY55" s="339"/>
      <c r="LZ55" s="339"/>
      <c r="MA55" s="339"/>
      <c r="MB55" s="339"/>
      <c r="MC55" s="339"/>
      <c r="MD55" s="339"/>
      <c r="ME55" s="339"/>
      <c r="MF55" s="339"/>
      <c r="MG55" s="339"/>
      <c r="MH55" s="339"/>
      <c r="MI55" s="339"/>
      <c r="MJ55" s="339"/>
      <c r="MK55" s="339"/>
      <c r="ML55" s="339"/>
      <c r="MM55" s="339"/>
      <c r="MN55" s="339"/>
      <c r="MO55" s="339"/>
      <c r="MP55" s="339"/>
      <c r="MQ55" s="339"/>
      <c r="MR55" s="339"/>
      <c r="MS55" s="339"/>
      <c r="MT55" s="339"/>
      <c r="MU55" s="339"/>
    </row>
    <row r="56" spans="2:359" s="170" customFormat="1" ht="14" customHeight="1">
      <c r="B56" s="171"/>
      <c r="C56" s="172">
        <v>35</v>
      </c>
      <c r="D56" s="173" t="e">
        <f>VLOOKUP(C56,'Etape 2 (Biométrie)'!$V$14:$Y$76,2,FALSE)</f>
        <v>#N/A</v>
      </c>
      <c r="E56" s="174" t="e">
        <f>VLOOKUP(D56,'Etape 2 (Biométrie)'!W$14:AB$76,6,FALSE)</f>
        <v>#N/A</v>
      </c>
      <c r="F56" s="185" t="str">
        <f>IF(ISNA(VLOOKUP(D56,'Etape 2 (Biométrie)'!W$14:AA$75,5,FALSE)),"-",VLOOKUP(D56,'Etape 2 (Biométrie)'!W$14:AA$75,5,FALSE))</f>
        <v>-</v>
      </c>
      <c r="G56" s="176"/>
      <c r="H56" s="177" t="e">
        <f>VLOOKUP(C56,'Etape 3 (Faune potentielle)'!Q$23:R$61,2,FALSE)</f>
        <v>#N/A</v>
      </c>
      <c r="I56" s="178" t="e">
        <f>VLOOKUP(H56,'Etape 2 (Biométrie)'!W$14:AA$75,5,FALSE)</f>
        <v>#N/A</v>
      </c>
      <c r="J56" s="105"/>
      <c r="K56" s="179"/>
      <c r="L56" s="105"/>
      <c r="M56" s="478"/>
      <c r="N56" s="105"/>
      <c r="O56" s="105"/>
      <c r="P56" s="105"/>
      <c r="Q56" s="105"/>
      <c r="R56" s="105"/>
      <c r="S56" s="105"/>
      <c r="T56" s="105"/>
      <c r="U56" s="180"/>
      <c r="Z56" s="184"/>
      <c r="AA56" s="170">
        <f>COUNTIF(AB$22:AB56,"Indicatrice")</f>
        <v>0</v>
      </c>
      <c r="AB56" s="184" t="e">
        <f>VLOOKUP(AC56,'Etape 2 (Biométrie)'!W$14:AA$76,5,FALSE)</f>
        <v>#N/A</v>
      </c>
      <c r="AC56" s="335" t="e">
        <f t="shared" si="1"/>
        <v>#N/A</v>
      </c>
      <c r="AK56" s="181"/>
      <c r="AL56" s="181"/>
      <c r="AM56" s="181"/>
      <c r="AN56" s="181"/>
      <c r="AO56" s="181"/>
      <c r="CB56" s="339"/>
      <c r="CC56" s="339"/>
      <c r="CD56" s="339"/>
      <c r="CE56" s="339"/>
      <c r="CF56" s="339"/>
      <c r="CG56" s="339"/>
      <c r="CH56" s="339"/>
      <c r="CI56" s="339"/>
      <c r="CJ56" s="339"/>
      <c r="CK56" s="339"/>
      <c r="CL56" s="339"/>
      <c r="CM56" s="339"/>
      <c r="CN56" s="339"/>
      <c r="CO56" s="339"/>
      <c r="CP56" s="339"/>
      <c r="CQ56" s="339"/>
      <c r="CR56" s="339"/>
      <c r="CS56" s="339"/>
      <c r="CT56" s="339"/>
      <c r="CU56" s="339"/>
      <c r="CV56" s="339"/>
      <c r="CW56" s="339"/>
      <c r="CX56" s="339"/>
      <c r="CY56" s="339"/>
      <c r="CZ56" s="339"/>
      <c r="DA56" s="339"/>
      <c r="DB56" s="339"/>
      <c r="DC56" s="339"/>
      <c r="DD56" s="339"/>
      <c r="DE56" s="339"/>
      <c r="DF56" s="339"/>
      <c r="DG56" s="339"/>
      <c r="DH56" s="339"/>
      <c r="DI56" s="339"/>
      <c r="DJ56" s="339"/>
      <c r="DK56" s="339"/>
      <c r="DL56" s="339"/>
      <c r="DM56" s="339"/>
      <c r="DN56" s="339"/>
      <c r="DO56" s="339"/>
      <c r="DP56" s="339"/>
      <c r="DQ56" s="339"/>
      <c r="DR56" s="339"/>
      <c r="DS56" s="339"/>
      <c r="DT56" s="339"/>
      <c r="DU56" s="339"/>
      <c r="DV56" s="339"/>
      <c r="DW56" s="339"/>
      <c r="DX56" s="339"/>
      <c r="DY56" s="339"/>
      <c r="DZ56" s="339"/>
      <c r="EA56" s="339"/>
      <c r="EB56" s="339"/>
      <c r="EC56" s="339"/>
      <c r="ED56" s="339"/>
      <c r="EE56" s="339"/>
      <c r="EF56" s="339"/>
      <c r="EG56" s="339"/>
      <c r="EH56" s="339"/>
      <c r="EI56" s="339"/>
      <c r="EJ56" s="339"/>
      <c r="EK56" s="339"/>
      <c r="EL56" s="339"/>
      <c r="EM56" s="339"/>
      <c r="EN56" s="339"/>
      <c r="EO56" s="339"/>
      <c r="EP56" s="339"/>
      <c r="EQ56" s="339"/>
      <c r="ER56" s="339"/>
      <c r="ES56" s="339"/>
      <c r="ET56" s="339"/>
      <c r="EU56" s="339"/>
      <c r="EV56" s="339"/>
      <c r="EW56" s="339"/>
      <c r="EX56" s="339"/>
      <c r="EY56" s="339"/>
      <c r="EZ56" s="339"/>
      <c r="FA56" s="339"/>
      <c r="FB56" s="339"/>
      <c r="FC56" s="339"/>
      <c r="FD56" s="339"/>
      <c r="FE56" s="339"/>
      <c r="FF56" s="339"/>
      <c r="FG56" s="339"/>
      <c r="FH56" s="339"/>
      <c r="FI56" s="339"/>
      <c r="FJ56" s="339"/>
      <c r="FK56" s="339"/>
      <c r="FL56" s="339"/>
      <c r="FM56" s="339"/>
      <c r="FN56" s="339"/>
      <c r="FO56" s="339"/>
      <c r="FP56" s="339"/>
      <c r="FQ56" s="339"/>
      <c r="FR56" s="339"/>
      <c r="FS56" s="339"/>
      <c r="FT56" s="339"/>
      <c r="FU56" s="339"/>
      <c r="FV56" s="339"/>
      <c r="FW56" s="339"/>
      <c r="FX56" s="339"/>
      <c r="FY56" s="339"/>
      <c r="FZ56" s="339"/>
      <c r="GA56" s="339"/>
      <c r="GB56" s="339"/>
      <c r="GC56" s="339"/>
      <c r="GD56" s="339"/>
      <c r="GE56" s="339"/>
      <c r="GF56" s="339"/>
      <c r="GG56" s="339"/>
      <c r="GH56" s="339"/>
      <c r="GI56" s="339"/>
      <c r="GJ56" s="339"/>
      <c r="GK56" s="339"/>
      <c r="GL56" s="339"/>
      <c r="GM56" s="339"/>
      <c r="GN56" s="339"/>
      <c r="GO56" s="339"/>
      <c r="GP56" s="339"/>
      <c r="GQ56" s="339"/>
      <c r="GR56" s="339"/>
      <c r="GS56" s="339"/>
      <c r="GT56" s="339"/>
      <c r="GU56" s="339"/>
      <c r="GV56" s="339"/>
      <c r="GW56" s="339"/>
      <c r="GX56" s="339"/>
      <c r="GY56" s="339"/>
      <c r="GZ56" s="339"/>
      <c r="HA56" s="339"/>
      <c r="HB56" s="339"/>
      <c r="HC56" s="339"/>
      <c r="HD56" s="339"/>
      <c r="HE56" s="339"/>
      <c r="HF56" s="339"/>
      <c r="HG56" s="339"/>
      <c r="HH56" s="339"/>
      <c r="HI56" s="339"/>
      <c r="HJ56" s="339"/>
      <c r="HK56" s="339"/>
      <c r="HL56" s="339"/>
      <c r="HM56" s="339"/>
      <c r="HN56" s="339"/>
      <c r="HO56" s="339"/>
      <c r="HP56" s="339"/>
      <c r="HQ56" s="339"/>
      <c r="HR56" s="339"/>
      <c r="HS56" s="339"/>
      <c r="HT56" s="339"/>
      <c r="HU56" s="339"/>
      <c r="HV56" s="339"/>
      <c r="HW56" s="339"/>
      <c r="HX56" s="339"/>
      <c r="HY56" s="339"/>
      <c r="HZ56" s="339"/>
      <c r="IA56" s="339"/>
      <c r="IB56" s="339"/>
      <c r="IC56" s="339"/>
      <c r="ID56" s="339"/>
      <c r="IE56" s="339"/>
      <c r="IF56" s="339"/>
      <c r="IG56" s="339"/>
      <c r="IH56" s="339"/>
      <c r="II56" s="339"/>
      <c r="IJ56" s="339"/>
      <c r="IK56" s="339"/>
      <c r="IL56" s="339"/>
      <c r="IM56" s="339"/>
      <c r="IN56" s="339"/>
      <c r="IO56" s="339"/>
      <c r="IP56" s="339"/>
      <c r="IQ56" s="339"/>
      <c r="IR56" s="339"/>
      <c r="IS56" s="339"/>
      <c r="IT56" s="339"/>
      <c r="IU56" s="339"/>
      <c r="IV56" s="339"/>
      <c r="IW56" s="339"/>
      <c r="IX56" s="339"/>
      <c r="IY56" s="339"/>
      <c r="IZ56" s="339"/>
      <c r="JA56" s="339"/>
      <c r="JB56" s="339"/>
      <c r="JC56" s="339"/>
      <c r="JD56" s="339"/>
      <c r="JE56" s="339"/>
      <c r="JF56" s="339"/>
      <c r="JG56" s="339"/>
      <c r="JH56" s="339"/>
      <c r="JI56" s="339"/>
      <c r="JJ56" s="339"/>
      <c r="JK56" s="339"/>
      <c r="JL56" s="339"/>
      <c r="JM56" s="339"/>
      <c r="JN56" s="339"/>
      <c r="JO56" s="339"/>
      <c r="JP56" s="339"/>
      <c r="JQ56" s="339"/>
      <c r="JR56" s="339"/>
      <c r="JS56" s="339"/>
      <c r="JT56" s="339"/>
      <c r="JU56" s="339"/>
      <c r="JV56" s="339"/>
      <c r="JW56" s="339"/>
      <c r="JX56" s="339"/>
      <c r="JY56" s="339"/>
      <c r="JZ56" s="339"/>
      <c r="KA56" s="339"/>
      <c r="KB56" s="339"/>
      <c r="KC56" s="339"/>
      <c r="KD56" s="339"/>
      <c r="KE56" s="339"/>
      <c r="KF56" s="339"/>
      <c r="KG56" s="339"/>
      <c r="KH56" s="339"/>
      <c r="KI56" s="339"/>
      <c r="KJ56" s="339"/>
      <c r="KK56" s="339"/>
      <c r="KL56" s="339"/>
      <c r="KM56" s="339"/>
      <c r="KN56" s="339"/>
      <c r="KO56" s="339"/>
      <c r="KP56" s="339"/>
      <c r="KQ56" s="339"/>
      <c r="KR56" s="339"/>
      <c r="KS56" s="339"/>
      <c r="KT56" s="339"/>
      <c r="KU56" s="339"/>
      <c r="KV56" s="339"/>
      <c r="KW56" s="339"/>
      <c r="KX56" s="339"/>
      <c r="KY56" s="339"/>
      <c r="KZ56" s="339"/>
      <c r="LA56" s="339"/>
      <c r="LB56" s="339"/>
      <c r="LC56" s="339"/>
      <c r="LD56" s="339"/>
      <c r="LE56" s="339"/>
      <c r="LF56" s="339"/>
      <c r="LG56" s="339"/>
      <c r="LH56" s="339"/>
      <c r="LI56" s="339"/>
      <c r="LJ56" s="339"/>
      <c r="LK56" s="339"/>
      <c r="LL56" s="339"/>
      <c r="LM56" s="339"/>
      <c r="LN56" s="339"/>
      <c r="LO56" s="339"/>
      <c r="LP56" s="339"/>
      <c r="LQ56" s="339"/>
      <c r="LR56" s="339"/>
      <c r="LS56" s="339"/>
      <c r="LT56" s="339"/>
      <c r="LU56" s="339"/>
      <c r="LV56" s="339"/>
      <c r="LW56" s="339"/>
      <c r="LX56" s="339"/>
      <c r="LY56" s="339"/>
      <c r="LZ56" s="339"/>
      <c r="MA56" s="339"/>
      <c r="MB56" s="339"/>
      <c r="MC56" s="339"/>
      <c r="MD56" s="339"/>
      <c r="ME56" s="339"/>
      <c r="MF56" s="339"/>
      <c r="MG56" s="339"/>
      <c r="MH56" s="339"/>
      <c r="MI56" s="339"/>
      <c r="MJ56" s="339"/>
      <c r="MK56" s="339"/>
      <c r="ML56" s="339"/>
      <c r="MM56" s="339"/>
      <c r="MN56" s="339"/>
      <c r="MO56" s="339"/>
      <c r="MP56" s="339"/>
      <c r="MQ56" s="339"/>
      <c r="MR56" s="339"/>
      <c r="MS56" s="339"/>
      <c r="MT56" s="339"/>
      <c r="MU56" s="339"/>
    </row>
    <row r="57" spans="2:359" ht="4" customHeight="1">
      <c r="B57" s="35"/>
      <c r="C57" s="59"/>
      <c r="D57" s="333"/>
      <c r="E57" s="333"/>
      <c r="F57" s="186"/>
      <c r="G57" s="186"/>
      <c r="H57" s="334"/>
      <c r="I57" s="330"/>
      <c r="J57" s="50"/>
      <c r="K57" s="57"/>
      <c r="L57" s="50"/>
      <c r="M57" s="440"/>
      <c r="N57" s="50"/>
      <c r="O57" s="50"/>
      <c r="P57" s="50"/>
      <c r="Q57" s="50"/>
      <c r="R57" s="50"/>
      <c r="S57" s="50"/>
      <c r="T57" s="50"/>
      <c r="U57" s="38"/>
    </row>
    <row r="58" spans="2:359" s="329" customFormat="1" ht="14" customHeight="1" thickBot="1">
      <c r="B58" s="35"/>
      <c r="C58" s="328"/>
      <c r="D58" s="186"/>
      <c r="E58" s="186"/>
      <c r="F58" s="186"/>
      <c r="G58" s="186"/>
      <c r="H58" s="187"/>
      <c r="I58" s="328"/>
      <c r="J58" s="325"/>
      <c r="K58" s="57"/>
      <c r="L58" s="325"/>
      <c r="M58" s="440"/>
      <c r="N58" s="325"/>
      <c r="O58" s="325"/>
      <c r="P58" s="325"/>
      <c r="Q58" s="325"/>
      <c r="R58" s="325"/>
      <c r="S58" s="325"/>
      <c r="T58" s="325"/>
      <c r="U58" s="38"/>
      <c r="AK58" s="108"/>
      <c r="AL58" s="108"/>
      <c r="AM58" s="108"/>
      <c r="AN58" s="108"/>
      <c r="AO58" s="108"/>
      <c r="AX58" s="509"/>
      <c r="CB58" s="532"/>
      <c r="CC58" s="532"/>
      <c r="CD58" s="532"/>
      <c r="CE58" s="532"/>
      <c r="CF58" s="532"/>
      <c r="CG58" s="532"/>
      <c r="CH58" s="532"/>
      <c r="CI58" s="532"/>
      <c r="CJ58" s="532"/>
      <c r="CK58" s="532"/>
      <c r="CL58" s="532"/>
      <c r="CM58" s="532"/>
      <c r="CN58" s="532"/>
      <c r="CO58" s="532"/>
      <c r="CP58" s="532"/>
      <c r="CQ58" s="532"/>
      <c r="CR58" s="532"/>
      <c r="CS58" s="532"/>
      <c r="CT58" s="532"/>
      <c r="CU58" s="532"/>
      <c r="CV58" s="532"/>
      <c r="CW58" s="532"/>
      <c r="CX58" s="532"/>
      <c r="CY58" s="532"/>
      <c r="CZ58" s="532"/>
      <c r="DA58" s="532"/>
      <c r="DB58" s="532"/>
      <c r="DC58" s="532"/>
      <c r="DD58" s="532"/>
      <c r="DE58" s="532"/>
      <c r="DF58" s="532"/>
      <c r="DG58" s="532"/>
      <c r="DH58" s="532"/>
      <c r="DI58" s="532"/>
      <c r="DJ58" s="532"/>
      <c r="DK58" s="532"/>
      <c r="DL58" s="532"/>
      <c r="DM58" s="532"/>
      <c r="DN58" s="532"/>
      <c r="DO58" s="532"/>
      <c r="DP58" s="532"/>
      <c r="DQ58" s="532"/>
      <c r="DR58" s="532"/>
      <c r="DS58" s="532"/>
      <c r="DT58" s="532"/>
      <c r="DU58" s="532"/>
      <c r="DV58" s="532"/>
      <c r="DW58" s="532"/>
      <c r="DX58" s="532"/>
      <c r="DY58" s="532"/>
      <c r="DZ58" s="532"/>
      <c r="EA58" s="532"/>
      <c r="EB58" s="532"/>
      <c r="EC58" s="532"/>
      <c r="ED58" s="532"/>
      <c r="EE58" s="532"/>
      <c r="EF58" s="532"/>
      <c r="EG58" s="532"/>
      <c r="EH58" s="532"/>
      <c r="EI58" s="532"/>
      <c r="EJ58" s="532"/>
      <c r="EK58" s="532"/>
      <c r="EL58" s="532"/>
      <c r="EM58" s="532"/>
      <c r="EN58" s="532"/>
      <c r="EO58" s="532"/>
      <c r="EP58" s="532"/>
      <c r="EQ58" s="532"/>
      <c r="ER58" s="532"/>
      <c r="ES58" s="532"/>
      <c r="ET58" s="532"/>
      <c r="EU58" s="532"/>
      <c r="EV58" s="532"/>
      <c r="EW58" s="532"/>
      <c r="EX58" s="532"/>
      <c r="EY58" s="532"/>
      <c r="EZ58" s="532"/>
      <c r="FA58" s="532"/>
      <c r="FB58" s="532"/>
      <c r="FC58" s="532"/>
      <c r="FD58" s="532"/>
      <c r="FE58" s="532"/>
      <c r="FF58" s="532"/>
      <c r="FG58" s="532"/>
      <c r="FH58" s="532"/>
      <c r="FI58" s="532"/>
      <c r="FJ58" s="532"/>
      <c r="FK58" s="532"/>
      <c r="FL58" s="532"/>
      <c r="FM58" s="532"/>
      <c r="FN58" s="532"/>
      <c r="FO58" s="532"/>
      <c r="FP58" s="532"/>
      <c r="FQ58" s="532"/>
      <c r="FR58" s="532"/>
      <c r="FS58" s="532"/>
      <c r="FT58" s="532"/>
      <c r="FU58" s="532"/>
      <c r="FV58" s="532"/>
      <c r="FW58" s="532"/>
      <c r="FX58" s="532"/>
      <c r="FY58" s="532"/>
      <c r="FZ58" s="532"/>
      <c r="GA58" s="532"/>
      <c r="GB58" s="532"/>
      <c r="GC58" s="532"/>
      <c r="GD58" s="532"/>
      <c r="GE58" s="532"/>
      <c r="GF58" s="532"/>
      <c r="GG58" s="532"/>
      <c r="GH58" s="532"/>
      <c r="GI58" s="532"/>
      <c r="GJ58" s="532"/>
      <c r="GK58" s="532"/>
      <c r="GL58" s="532"/>
      <c r="GM58" s="532"/>
      <c r="GN58" s="532"/>
      <c r="GO58" s="532"/>
      <c r="GP58" s="532"/>
      <c r="GQ58" s="532"/>
      <c r="GR58" s="532"/>
      <c r="GS58" s="532"/>
      <c r="GT58" s="532"/>
      <c r="GU58" s="532"/>
      <c r="GV58" s="532"/>
      <c r="GW58" s="532"/>
      <c r="GX58" s="532"/>
      <c r="GY58" s="532"/>
      <c r="GZ58" s="532"/>
      <c r="HA58" s="532"/>
      <c r="HB58" s="532"/>
      <c r="HC58" s="532"/>
      <c r="HD58" s="532"/>
      <c r="HE58" s="532"/>
      <c r="HF58" s="532"/>
      <c r="HG58" s="532"/>
      <c r="HH58" s="532"/>
      <c r="HI58" s="532"/>
      <c r="HJ58" s="532"/>
      <c r="HK58" s="532"/>
      <c r="HL58" s="532"/>
      <c r="HM58" s="532"/>
      <c r="HN58" s="532"/>
      <c r="HO58" s="532"/>
      <c r="HP58" s="532"/>
      <c r="HQ58" s="532"/>
      <c r="HR58" s="532"/>
      <c r="HS58" s="532"/>
      <c r="HT58" s="532"/>
      <c r="HU58" s="532"/>
      <c r="HV58" s="532"/>
      <c r="HW58" s="532"/>
      <c r="HX58" s="532"/>
      <c r="HY58" s="532"/>
      <c r="HZ58" s="532"/>
      <c r="IA58" s="532"/>
      <c r="IB58" s="532"/>
      <c r="IC58" s="532"/>
      <c r="ID58" s="532"/>
      <c r="IE58" s="532"/>
      <c r="IF58" s="532"/>
      <c r="IG58" s="532"/>
      <c r="IH58" s="532"/>
      <c r="II58" s="532"/>
      <c r="IJ58" s="532"/>
      <c r="IK58" s="532"/>
      <c r="IL58" s="532"/>
      <c r="IM58" s="532"/>
      <c r="IN58" s="532"/>
      <c r="IO58" s="532"/>
      <c r="IP58" s="532"/>
      <c r="IQ58" s="532"/>
      <c r="IR58" s="532"/>
      <c r="IS58" s="532"/>
      <c r="IT58" s="532"/>
      <c r="IU58" s="532"/>
      <c r="IV58" s="532"/>
      <c r="IW58" s="532"/>
      <c r="IX58" s="532"/>
      <c r="IY58" s="532"/>
      <c r="IZ58" s="532"/>
      <c r="JA58" s="532"/>
      <c r="JB58" s="532"/>
      <c r="JC58" s="532"/>
      <c r="JD58" s="532"/>
      <c r="JE58" s="532"/>
      <c r="JF58" s="532"/>
      <c r="JG58" s="532"/>
      <c r="JH58" s="532"/>
      <c r="JI58" s="532"/>
      <c r="JJ58" s="532"/>
      <c r="JK58" s="532"/>
      <c r="JL58" s="532"/>
      <c r="JM58" s="532"/>
      <c r="JN58" s="532"/>
      <c r="JO58" s="532"/>
      <c r="JP58" s="532"/>
      <c r="JQ58" s="532"/>
      <c r="JR58" s="532"/>
      <c r="JS58" s="532"/>
      <c r="JT58" s="532"/>
      <c r="JU58" s="532"/>
      <c r="JV58" s="532"/>
      <c r="JW58" s="532"/>
      <c r="JX58" s="532"/>
      <c r="JY58" s="532"/>
      <c r="JZ58" s="532"/>
      <c r="KA58" s="532"/>
      <c r="KB58" s="532"/>
      <c r="KC58" s="532"/>
      <c r="KD58" s="532"/>
      <c r="KE58" s="532"/>
      <c r="KF58" s="532"/>
      <c r="KG58" s="532"/>
      <c r="KH58" s="532"/>
      <c r="KI58" s="532"/>
      <c r="KJ58" s="532"/>
      <c r="KK58" s="532"/>
      <c r="KL58" s="532"/>
      <c r="KM58" s="532"/>
      <c r="KN58" s="532"/>
      <c r="KO58" s="532"/>
      <c r="KP58" s="532"/>
      <c r="KQ58" s="532"/>
      <c r="KR58" s="532"/>
      <c r="KS58" s="532"/>
      <c r="KT58" s="532"/>
      <c r="KU58" s="532"/>
      <c r="KV58" s="532"/>
      <c r="KW58" s="532"/>
      <c r="KX58" s="532"/>
      <c r="KY58" s="532"/>
      <c r="KZ58" s="532"/>
      <c r="LA58" s="532"/>
      <c r="LB58" s="532"/>
      <c r="LC58" s="532"/>
      <c r="LD58" s="532"/>
      <c r="LE58" s="532"/>
      <c r="LF58" s="532"/>
      <c r="LG58" s="532"/>
      <c r="LH58" s="532"/>
      <c r="LI58" s="532"/>
      <c r="LJ58" s="532"/>
      <c r="LK58" s="532"/>
      <c r="LL58" s="532"/>
      <c r="LM58" s="532"/>
      <c r="LN58" s="532"/>
      <c r="LO58" s="532"/>
      <c r="LP58" s="532"/>
      <c r="LQ58" s="532"/>
      <c r="LR58" s="532"/>
      <c r="LS58" s="532"/>
      <c r="LT58" s="532"/>
      <c r="LU58" s="532"/>
      <c r="LV58" s="532"/>
      <c r="LW58" s="532"/>
      <c r="LX58" s="532"/>
      <c r="LY58" s="532"/>
      <c r="LZ58" s="532"/>
      <c r="MA58" s="532"/>
      <c r="MB58" s="532"/>
      <c r="MC58" s="532"/>
      <c r="MD58" s="532"/>
      <c r="ME58" s="532"/>
      <c r="MF58" s="532"/>
      <c r="MG58" s="532"/>
      <c r="MH58" s="532"/>
      <c r="MI58" s="532"/>
      <c r="MJ58" s="532"/>
      <c r="MK58" s="532"/>
      <c r="ML58" s="532"/>
      <c r="MM58" s="532"/>
      <c r="MN58" s="532"/>
      <c r="MO58" s="532"/>
      <c r="MP58" s="532"/>
      <c r="MQ58" s="532"/>
      <c r="MR58" s="532"/>
      <c r="MS58" s="532"/>
      <c r="MT58" s="532"/>
      <c r="MU58" s="532"/>
    </row>
    <row r="59" spans="2:359" s="329" customFormat="1" ht="29" customHeight="1">
      <c r="B59" s="35"/>
      <c r="C59" s="328"/>
      <c r="D59" s="689" t="s">
        <v>591</v>
      </c>
      <c r="E59" s="690"/>
      <c r="F59" s="690"/>
      <c r="G59" s="690"/>
      <c r="H59" s="690"/>
      <c r="I59" s="691"/>
      <c r="J59" s="325"/>
      <c r="K59" s="57"/>
      <c r="L59" s="689" t="s">
        <v>594</v>
      </c>
      <c r="M59" s="690"/>
      <c r="N59" s="690"/>
      <c r="O59" s="690"/>
      <c r="P59" s="690"/>
      <c r="Q59" s="690"/>
      <c r="R59" s="691"/>
      <c r="S59" s="325"/>
      <c r="T59" s="325"/>
      <c r="U59" s="38"/>
      <c r="AK59" s="108"/>
      <c r="AL59" s="108"/>
      <c r="AM59" s="108"/>
      <c r="AN59" s="108"/>
      <c r="AO59" s="108"/>
      <c r="AX59" s="509"/>
      <c r="CB59" s="532"/>
      <c r="CC59" s="532"/>
      <c r="CD59" s="532"/>
      <c r="CE59" s="532"/>
      <c r="CF59" s="532"/>
      <c r="CG59" s="532"/>
      <c r="CH59" s="532"/>
      <c r="CI59" s="532"/>
      <c r="CJ59" s="532"/>
      <c r="CK59" s="532"/>
      <c r="CL59" s="532"/>
      <c r="CM59" s="532"/>
      <c r="CN59" s="532"/>
      <c r="CO59" s="532"/>
      <c r="CP59" s="532"/>
      <c r="CQ59" s="532"/>
      <c r="CR59" s="532"/>
      <c r="CS59" s="532"/>
      <c r="CT59" s="532"/>
      <c r="CU59" s="532"/>
      <c r="CV59" s="532"/>
      <c r="CW59" s="532"/>
      <c r="CX59" s="532"/>
      <c r="CY59" s="532"/>
      <c r="CZ59" s="532"/>
      <c r="DA59" s="532"/>
      <c r="DB59" s="532"/>
      <c r="DC59" s="532"/>
      <c r="DD59" s="532"/>
      <c r="DE59" s="532"/>
      <c r="DF59" s="532"/>
      <c r="DG59" s="532"/>
      <c r="DH59" s="532"/>
      <c r="DI59" s="532"/>
      <c r="DJ59" s="532"/>
      <c r="DK59" s="532"/>
      <c r="DL59" s="532"/>
      <c r="DM59" s="532"/>
      <c r="DN59" s="532"/>
      <c r="DO59" s="532"/>
      <c r="DP59" s="532"/>
      <c r="DQ59" s="532"/>
      <c r="DR59" s="532"/>
      <c r="DS59" s="532"/>
      <c r="DT59" s="532"/>
      <c r="DU59" s="532"/>
      <c r="DV59" s="532"/>
      <c r="DW59" s="532"/>
      <c r="DX59" s="532"/>
      <c r="DY59" s="532"/>
      <c r="DZ59" s="532"/>
      <c r="EA59" s="532"/>
      <c r="EB59" s="532"/>
      <c r="EC59" s="532"/>
      <c r="ED59" s="532"/>
      <c r="EE59" s="532"/>
      <c r="EF59" s="532"/>
      <c r="EG59" s="532"/>
      <c r="EH59" s="532"/>
      <c r="EI59" s="532"/>
      <c r="EJ59" s="532"/>
      <c r="EK59" s="532"/>
      <c r="EL59" s="532"/>
      <c r="EM59" s="532"/>
      <c r="EN59" s="532"/>
      <c r="EO59" s="532"/>
      <c r="EP59" s="532"/>
      <c r="EQ59" s="532"/>
      <c r="ER59" s="532"/>
      <c r="ES59" s="532"/>
      <c r="ET59" s="532"/>
      <c r="EU59" s="532"/>
      <c r="EV59" s="532"/>
      <c r="EW59" s="532"/>
      <c r="EX59" s="532"/>
      <c r="EY59" s="532"/>
      <c r="EZ59" s="532"/>
      <c r="FA59" s="532"/>
      <c r="FB59" s="532"/>
      <c r="FC59" s="532"/>
      <c r="FD59" s="532"/>
      <c r="FE59" s="532"/>
      <c r="FF59" s="532"/>
      <c r="FG59" s="532"/>
      <c r="FH59" s="532"/>
      <c r="FI59" s="532"/>
      <c r="FJ59" s="532"/>
      <c r="FK59" s="532"/>
      <c r="FL59" s="532"/>
      <c r="FM59" s="532"/>
      <c r="FN59" s="532"/>
      <c r="FO59" s="532"/>
      <c r="FP59" s="532"/>
      <c r="FQ59" s="532"/>
      <c r="FR59" s="532"/>
      <c r="FS59" s="532"/>
      <c r="FT59" s="532"/>
      <c r="FU59" s="532"/>
      <c r="FV59" s="532"/>
      <c r="FW59" s="532"/>
      <c r="FX59" s="532"/>
      <c r="FY59" s="532"/>
      <c r="FZ59" s="532"/>
      <c r="GA59" s="532"/>
      <c r="GB59" s="532"/>
      <c r="GC59" s="532"/>
      <c r="GD59" s="532"/>
      <c r="GE59" s="532"/>
      <c r="GF59" s="532"/>
      <c r="GG59" s="532"/>
      <c r="GH59" s="532"/>
      <c r="GI59" s="532"/>
      <c r="GJ59" s="532"/>
      <c r="GK59" s="532"/>
      <c r="GL59" s="532"/>
      <c r="GM59" s="532"/>
      <c r="GN59" s="532"/>
      <c r="GO59" s="532"/>
      <c r="GP59" s="532"/>
      <c r="GQ59" s="532"/>
      <c r="GR59" s="532"/>
      <c r="GS59" s="532"/>
      <c r="GT59" s="532"/>
      <c r="GU59" s="532"/>
      <c r="GV59" s="532"/>
      <c r="GW59" s="532"/>
      <c r="GX59" s="532"/>
      <c r="GY59" s="532"/>
      <c r="GZ59" s="532"/>
      <c r="HA59" s="532"/>
      <c r="HB59" s="532"/>
      <c r="HC59" s="532"/>
      <c r="HD59" s="532"/>
      <c r="HE59" s="532"/>
      <c r="HF59" s="532"/>
      <c r="HG59" s="532"/>
      <c r="HH59" s="532"/>
      <c r="HI59" s="532"/>
      <c r="HJ59" s="532"/>
      <c r="HK59" s="532"/>
      <c r="HL59" s="532"/>
      <c r="HM59" s="532"/>
      <c r="HN59" s="532"/>
      <c r="HO59" s="532"/>
      <c r="HP59" s="532"/>
      <c r="HQ59" s="532"/>
      <c r="HR59" s="532"/>
      <c r="HS59" s="532"/>
      <c r="HT59" s="532"/>
      <c r="HU59" s="532"/>
      <c r="HV59" s="532"/>
      <c r="HW59" s="532"/>
      <c r="HX59" s="532"/>
      <c r="HY59" s="532"/>
      <c r="HZ59" s="532"/>
      <c r="IA59" s="532"/>
      <c r="IB59" s="532"/>
      <c r="IC59" s="532"/>
      <c r="ID59" s="532"/>
      <c r="IE59" s="532"/>
      <c r="IF59" s="532"/>
      <c r="IG59" s="532"/>
      <c r="IH59" s="532"/>
      <c r="II59" s="532"/>
      <c r="IJ59" s="532"/>
      <c r="IK59" s="532"/>
      <c r="IL59" s="532"/>
      <c r="IM59" s="532"/>
      <c r="IN59" s="532"/>
      <c r="IO59" s="532"/>
      <c r="IP59" s="532"/>
      <c r="IQ59" s="532"/>
      <c r="IR59" s="532"/>
      <c r="IS59" s="532"/>
      <c r="IT59" s="532"/>
      <c r="IU59" s="532"/>
      <c r="IV59" s="532"/>
      <c r="IW59" s="532"/>
      <c r="IX59" s="532"/>
      <c r="IY59" s="532"/>
      <c r="IZ59" s="532"/>
      <c r="JA59" s="532"/>
      <c r="JB59" s="532"/>
      <c r="JC59" s="532"/>
      <c r="JD59" s="532"/>
      <c r="JE59" s="532"/>
      <c r="JF59" s="532"/>
      <c r="JG59" s="532"/>
      <c r="JH59" s="532"/>
      <c r="JI59" s="532"/>
      <c r="JJ59" s="532"/>
      <c r="JK59" s="532"/>
      <c r="JL59" s="532"/>
      <c r="JM59" s="532"/>
      <c r="JN59" s="532"/>
      <c r="JO59" s="532"/>
      <c r="JP59" s="532"/>
      <c r="JQ59" s="532"/>
      <c r="JR59" s="532"/>
      <c r="JS59" s="532"/>
      <c r="JT59" s="532"/>
      <c r="JU59" s="532"/>
      <c r="JV59" s="532"/>
      <c r="JW59" s="532"/>
      <c r="JX59" s="532"/>
      <c r="JY59" s="532"/>
      <c r="JZ59" s="532"/>
      <c r="KA59" s="532"/>
      <c r="KB59" s="532"/>
      <c r="KC59" s="532"/>
      <c r="KD59" s="532"/>
      <c r="KE59" s="532"/>
      <c r="KF59" s="532"/>
      <c r="KG59" s="532"/>
      <c r="KH59" s="532"/>
      <c r="KI59" s="532"/>
      <c r="KJ59" s="532"/>
      <c r="KK59" s="532"/>
      <c r="KL59" s="532"/>
      <c r="KM59" s="532"/>
      <c r="KN59" s="532"/>
      <c r="KO59" s="532"/>
      <c r="KP59" s="532"/>
      <c r="KQ59" s="532"/>
      <c r="KR59" s="532"/>
      <c r="KS59" s="532"/>
      <c r="KT59" s="532"/>
      <c r="KU59" s="532"/>
      <c r="KV59" s="532"/>
      <c r="KW59" s="532"/>
      <c r="KX59" s="532"/>
      <c r="KY59" s="532"/>
      <c r="KZ59" s="532"/>
      <c r="LA59" s="532"/>
      <c r="LB59" s="532"/>
      <c r="LC59" s="532"/>
      <c r="LD59" s="532"/>
      <c r="LE59" s="532"/>
      <c r="LF59" s="532"/>
      <c r="LG59" s="532"/>
      <c r="LH59" s="532"/>
      <c r="LI59" s="532"/>
      <c r="LJ59" s="532"/>
      <c r="LK59" s="532"/>
      <c r="LL59" s="532"/>
      <c r="LM59" s="532"/>
      <c r="LN59" s="532"/>
      <c r="LO59" s="532"/>
      <c r="LP59" s="532"/>
      <c r="LQ59" s="532"/>
      <c r="LR59" s="532"/>
      <c r="LS59" s="532"/>
      <c r="LT59" s="532"/>
      <c r="LU59" s="532"/>
      <c r="LV59" s="532"/>
      <c r="LW59" s="532"/>
      <c r="LX59" s="532"/>
      <c r="LY59" s="532"/>
      <c r="LZ59" s="532"/>
      <c r="MA59" s="532"/>
      <c r="MB59" s="532"/>
      <c r="MC59" s="532"/>
      <c r="MD59" s="532"/>
      <c r="ME59" s="532"/>
      <c r="MF59" s="532"/>
      <c r="MG59" s="532"/>
      <c r="MH59" s="532"/>
      <c r="MI59" s="532"/>
      <c r="MJ59" s="532"/>
      <c r="MK59" s="532"/>
      <c r="ML59" s="532"/>
      <c r="MM59" s="532"/>
      <c r="MN59" s="532"/>
      <c r="MO59" s="532"/>
      <c r="MP59" s="532"/>
      <c r="MQ59" s="532"/>
      <c r="MR59" s="532"/>
      <c r="MS59" s="532"/>
      <c r="MT59" s="532"/>
      <c r="MU59" s="532"/>
    </row>
    <row r="60" spans="2:359" s="329" customFormat="1" ht="29" customHeight="1" thickBot="1">
      <c r="B60" s="35"/>
      <c r="C60" s="328"/>
      <c r="D60" s="695"/>
      <c r="E60" s="696"/>
      <c r="F60" s="696"/>
      <c r="G60" s="696"/>
      <c r="H60" s="696"/>
      <c r="I60" s="697"/>
      <c r="J60" s="325"/>
      <c r="K60" s="57"/>
      <c r="L60" s="695"/>
      <c r="M60" s="696"/>
      <c r="N60" s="696"/>
      <c r="O60" s="696"/>
      <c r="P60" s="696"/>
      <c r="Q60" s="696"/>
      <c r="R60" s="697"/>
      <c r="S60" s="325"/>
      <c r="T60" s="325"/>
      <c r="U60" s="38"/>
      <c r="AK60" s="108"/>
      <c r="AL60" s="108"/>
      <c r="AM60" s="108"/>
      <c r="AN60" s="108"/>
      <c r="AO60" s="108"/>
      <c r="AX60" s="509"/>
      <c r="CB60" s="532"/>
      <c r="CC60" s="532"/>
      <c r="CD60" s="532"/>
      <c r="CE60" s="532"/>
      <c r="CF60" s="532"/>
      <c r="CG60" s="532"/>
      <c r="CH60" s="532"/>
      <c r="CI60" s="532"/>
      <c r="CJ60" s="532"/>
      <c r="CK60" s="532"/>
      <c r="CL60" s="532"/>
      <c r="CM60" s="532"/>
      <c r="CN60" s="532"/>
      <c r="CO60" s="532"/>
      <c r="CP60" s="532"/>
      <c r="CQ60" s="532"/>
      <c r="CR60" s="532"/>
      <c r="CS60" s="532"/>
      <c r="CT60" s="532"/>
      <c r="CU60" s="532"/>
      <c r="CV60" s="532"/>
      <c r="CW60" s="532"/>
      <c r="CX60" s="532"/>
      <c r="CY60" s="532"/>
      <c r="CZ60" s="532"/>
      <c r="DA60" s="532"/>
      <c r="DB60" s="532"/>
      <c r="DC60" s="532"/>
      <c r="DD60" s="532"/>
      <c r="DE60" s="532"/>
      <c r="DF60" s="532"/>
      <c r="DG60" s="532"/>
      <c r="DH60" s="532"/>
      <c r="DI60" s="532"/>
      <c r="DJ60" s="532"/>
      <c r="DK60" s="532"/>
      <c r="DL60" s="532"/>
      <c r="DM60" s="532"/>
      <c r="DN60" s="532"/>
      <c r="DO60" s="532"/>
      <c r="DP60" s="532"/>
      <c r="DQ60" s="532"/>
      <c r="DR60" s="532"/>
      <c r="DS60" s="532"/>
      <c r="DT60" s="532"/>
      <c r="DU60" s="532"/>
      <c r="DV60" s="532"/>
      <c r="DW60" s="532"/>
      <c r="DX60" s="532"/>
      <c r="DY60" s="532"/>
      <c r="DZ60" s="532"/>
      <c r="EA60" s="532"/>
      <c r="EB60" s="532"/>
      <c r="EC60" s="532"/>
      <c r="ED60" s="532"/>
      <c r="EE60" s="532"/>
      <c r="EF60" s="532"/>
      <c r="EG60" s="532"/>
      <c r="EH60" s="532"/>
      <c r="EI60" s="532"/>
      <c r="EJ60" s="532"/>
      <c r="EK60" s="532"/>
      <c r="EL60" s="532"/>
      <c r="EM60" s="532"/>
      <c r="EN60" s="532"/>
      <c r="EO60" s="532"/>
      <c r="EP60" s="532"/>
      <c r="EQ60" s="532"/>
      <c r="ER60" s="532"/>
      <c r="ES60" s="532"/>
      <c r="ET60" s="532"/>
      <c r="EU60" s="532"/>
      <c r="EV60" s="532"/>
      <c r="EW60" s="532"/>
      <c r="EX60" s="532"/>
      <c r="EY60" s="532"/>
      <c r="EZ60" s="532"/>
      <c r="FA60" s="532"/>
      <c r="FB60" s="532"/>
      <c r="FC60" s="532"/>
      <c r="FD60" s="532"/>
      <c r="FE60" s="532"/>
      <c r="FF60" s="532"/>
      <c r="FG60" s="532"/>
      <c r="FH60" s="532"/>
      <c r="FI60" s="532"/>
      <c r="FJ60" s="532"/>
      <c r="FK60" s="532"/>
      <c r="FL60" s="532"/>
      <c r="FM60" s="532"/>
      <c r="FN60" s="532"/>
      <c r="FO60" s="532"/>
      <c r="FP60" s="532"/>
      <c r="FQ60" s="532"/>
      <c r="FR60" s="532"/>
      <c r="FS60" s="532"/>
      <c r="FT60" s="532"/>
      <c r="FU60" s="532"/>
      <c r="FV60" s="532"/>
      <c r="FW60" s="532"/>
      <c r="FX60" s="532"/>
      <c r="FY60" s="532"/>
      <c r="FZ60" s="532"/>
      <c r="GA60" s="532"/>
      <c r="GB60" s="532"/>
      <c r="GC60" s="532"/>
      <c r="GD60" s="532"/>
      <c r="GE60" s="532"/>
      <c r="GF60" s="532"/>
      <c r="GG60" s="532"/>
      <c r="GH60" s="532"/>
      <c r="GI60" s="532"/>
      <c r="GJ60" s="532"/>
      <c r="GK60" s="532"/>
      <c r="GL60" s="532"/>
      <c r="GM60" s="532"/>
      <c r="GN60" s="532"/>
      <c r="GO60" s="532"/>
      <c r="GP60" s="532"/>
      <c r="GQ60" s="532"/>
      <c r="GR60" s="532"/>
      <c r="GS60" s="532"/>
      <c r="GT60" s="532"/>
      <c r="GU60" s="532"/>
      <c r="GV60" s="532"/>
      <c r="GW60" s="532"/>
      <c r="GX60" s="532"/>
      <c r="GY60" s="532"/>
      <c r="GZ60" s="532"/>
      <c r="HA60" s="532"/>
      <c r="HB60" s="532"/>
      <c r="HC60" s="532"/>
      <c r="HD60" s="532"/>
      <c r="HE60" s="532"/>
      <c r="HF60" s="532"/>
      <c r="HG60" s="532"/>
      <c r="HH60" s="532"/>
      <c r="HI60" s="532"/>
      <c r="HJ60" s="532"/>
      <c r="HK60" s="532"/>
      <c r="HL60" s="532"/>
      <c r="HM60" s="532"/>
      <c r="HN60" s="532"/>
      <c r="HO60" s="532"/>
      <c r="HP60" s="532"/>
      <c r="HQ60" s="532"/>
      <c r="HR60" s="532"/>
      <c r="HS60" s="532"/>
      <c r="HT60" s="532"/>
      <c r="HU60" s="532"/>
      <c r="HV60" s="532"/>
      <c r="HW60" s="532"/>
      <c r="HX60" s="532"/>
      <c r="HY60" s="532"/>
      <c r="HZ60" s="532"/>
      <c r="IA60" s="532"/>
      <c r="IB60" s="532"/>
      <c r="IC60" s="532"/>
      <c r="ID60" s="532"/>
      <c r="IE60" s="532"/>
      <c r="IF60" s="532"/>
      <c r="IG60" s="532"/>
      <c r="IH60" s="532"/>
      <c r="II60" s="532"/>
      <c r="IJ60" s="532"/>
      <c r="IK60" s="532"/>
      <c r="IL60" s="532"/>
      <c r="IM60" s="532"/>
      <c r="IN60" s="532"/>
      <c r="IO60" s="532"/>
      <c r="IP60" s="532"/>
      <c r="IQ60" s="532"/>
      <c r="IR60" s="532"/>
      <c r="IS60" s="532"/>
      <c r="IT60" s="532"/>
      <c r="IU60" s="532"/>
      <c r="IV60" s="532"/>
      <c r="IW60" s="532"/>
      <c r="IX60" s="532"/>
      <c r="IY60" s="532"/>
      <c r="IZ60" s="532"/>
      <c r="JA60" s="532"/>
      <c r="JB60" s="532"/>
      <c r="JC60" s="532"/>
      <c r="JD60" s="532"/>
      <c r="JE60" s="532"/>
      <c r="JF60" s="532"/>
      <c r="JG60" s="532"/>
      <c r="JH60" s="532"/>
      <c r="JI60" s="532"/>
      <c r="JJ60" s="532"/>
      <c r="JK60" s="532"/>
      <c r="JL60" s="532"/>
      <c r="JM60" s="532"/>
      <c r="JN60" s="532"/>
      <c r="JO60" s="532"/>
      <c r="JP60" s="532"/>
      <c r="JQ60" s="532"/>
      <c r="JR60" s="532"/>
      <c r="JS60" s="532"/>
      <c r="JT60" s="532"/>
      <c r="JU60" s="532"/>
      <c r="JV60" s="532"/>
      <c r="JW60" s="532"/>
      <c r="JX60" s="532"/>
      <c r="JY60" s="532"/>
      <c r="JZ60" s="532"/>
      <c r="KA60" s="532"/>
      <c r="KB60" s="532"/>
      <c r="KC60" s="532"/>
      <c r="KD60" s="532"/>
      <c r="KE60" s="532"/>
      <c r="KF60" s="532"/>
      <c r="KG60" s="532"/>
      <c r="KH60" s="532"/>
      <c r="KI60" s="532"/>
      <c r="KJ60" s="532"/>
      <c r="KK60" s="532"/>
      <c r="KL60" s="532"/>
      <c r="KM60" s="532"/>
      <c r="KN60" s="532"/>
      <c r="KO60" s="532"/>
      <c r="KP60" s="532"/>
      <c r="KQ60" s="532"/>
      <c r="KR60" s="532"/>
      <c r="KS60" s="532"/>
      <c r="KT60" s="532"/>
      <c r="KU60" s="532"/>
      <c r="KV60" s="532"/>
      <c r="KW60" s="532"/>
      <c r="KX60" s="532"/>
      <c r="KY60" s="532"/>
      <c r="KZ60" s="532"/>
      <c r="LA60" s="532"/>
      <c r="LB60" s="532"/>
      <c r="LC60" s="532"/>
      <c r="LD60" s="532"/>
      <c r="LE60" s="532"/>
      <c r="LF60" s="532"/>
      <c r="LG60" s="532"/>
      <c r="LH60" s="532"/>
      <c r="LI60" s="532"/>
      <c r="LJ60" s="532"/>
      <c r="LK60" s="532"/>
      <c r="LL60" s="532"/>
      <c r="LM60" s="532"/>
      <c r="LN60" s="532"/>
      <c r="LO60" s="532"/>
      <c r="LP60" s="532"/>
      <c r="LQ60" s="532"/>
      <c r="LR60" s="532"/>
      <c r="LS60" s="532"/>
      <c r="LT60" s="532"/>
      <c r="LU60" s="532"/>
      <c r="LV60" s="532"/>
      <c r="LW60" s="532"/>
      <c r="LX60" s="532"/>
      <c r="LY60" s="532"/>
      <c r="LZ60" s="532"/>
      <c r="MA60" s="532"/>
      <c r="MB60" s="532"/>
      <c r="MC60" s="532"/>
      <c r="MD60" s="532"/>
      <c r="ME60" s="532"/>
      <c r="MF60" s="532"/>
      <c r="MG60" s="532"/>
      <c r="MH60" s="532"/>
      <c r="MI60" s="532"/>
      <c r="MJ60" s="532"/>
      <c r="MK60" s="532"/>
      <c r="ML60" s="532"/>
      <c r="MM60" s="532"/>
      <c r="MN60" s="532"/>
      <c r="MO60" s="532"/>
      <c r="MP60" s="532"/>
      <c r="MQ60" s="532"/>
      <c r="MR60" s="532"/>
      <c r="MS60" s="532"/>
      <c r="MT60" s="532"/>
      <c r="MU60" s="532"/>
    </row>
    <row r="61" spans="2:359" s="329" customFormat="1" ht="14" customHeight="1">
      <c r="B61" s="35"/>
      <c r="C61" s="328"/>
      <c r="E61" s="186"/>
      <c r="F61" s="186"/>
      <c r="G61" s="186"/>
      <c r="H61" s="187"/>
      <c r="I61" s="328"/>
      <c r="J61" s="325"/>
      <c r="K61" s="57"/>
      <c r="L61" s="290"/>
      <c r="M61" s="479"/>
      <c r="N61" s="290"/>
      <c r="O61" s="290"/>
      <c r="P61" s="290"/>
      <c r="Q61" s="290"/>
      <c r="R61" s="290"/>
      <c r="S61" s="325"/>
      <c r="T61" s="325"/>
      <c r="U61" s="38"/>
      <c r="AK61" s="108"/>
      <c r="AL61" s="108"/>
      <c r="AM61" s="108"/>
      <c r="AN61" s="108"/>
      <c r="AO61" s="108"/>
      <c r="AX61" s="509"/>
      <c r="CB61" s="532"/>
      <c r="CC61" s="532"/>
      <c r="CD61" s="532"/>
      <c r="CE61" s="532"/>
      <c r="CF61" s="532"/>
      <c r="CG61" s="532"/>
      <c r="CH61" s="532"/>
      <c r="CI61" s="532"/>
      <c r="CJ61" s="532"/>
      <c r="CK61" s="532"/>
      <c r="CL61" s="532"/>
      <c r="CM61" s="532"/>
      <c r="CN61" s="532"/>
      <c r="CO61" s="532"/>
      <c r="CP61" s="532"/>
      <c r="CQ61" s="532"/>
      <c r="CR61" s="532"/>
      <c r="CS61" s="532"/>
      <c r="CT61" s="532"/>
      <c r="CU61" s="532"/>
      <c r="CV61" s="532"/>
      <c r="CW61" s="532"/>
      <c r="CX61" s="532"/>
      <c r="CY61" s="532"/>
      <c r="CZ61" s="532"/>
      <c r="DA61" s="532"/>
      <c r="DB61" s="532"/>
      <c r="DC61" s="532"/>
      <c r="DD61" s="532"/>
      <c r="DE61" s="532"/>
      <c r="DF61" s="532"/>
      <c r="DG61" s="532"/>
      <c r="DH61" s="532"/>
      <c r="DI61" s="532"/>
      <c r="DJ61" s="532"/>
      <c r="DK61" s="532"/>
      <c r="DL61" s="532"/>
      <c r="DM61" s="532"/>
      <c r="DN61" s="532"/>
      <c r="DO61" s="532"/>
      <c r="DP61" s="532"/>
      <c r="DQ61" s="532"/>
      <c r="DR61" s="532"/>
      <c r="DS61" s="532"/>
      <c r="DT61" s="532"/>
      <c r="DU61" s="532"/>
      <c r="DV61" s="532"/>
      <c r="DW61" s="532"/>
      <c r="DX61" s="532"/>
      <c r="DY61" s="532"/>
      <c r="DZ61" s="532"/>
      <c r="EA61" s="532"/>
      <c r="EB61" s="532"/>
      <c r="EC61" s="532"/>
      <c r="ED61" s="532"/>
      <c r="EE61" s="532"/>
      <c r="EF61" s="532"/>
      <c r="EG61" s="532"/>
      <c r="EH61" s="532"/>
      <c r="EI61" s="532"/>
      <c r="EJ61" s="532"/>
      <c r="EK61" s="532"/>
      <c r="EL61" s="532"/>
      <c r="EM61" s="532"/>
      <c r="EN61" s="532"/>
      <c r="EO61" s="532"/>
      <c r="EP61" s="532"/>
      <c r="EQ61" s="532"/>
      <c r="ER61" s="532"/>
      <c r="ES61" s="532"/>
      <c r="ET61" s="532"/>
      <c r="EU61" s="532"/>
      <c r="EV61" s="532"/>
      <c r="EW61" s="532"/>
      <c r="EX61" s="532"/>
      <c r="EY61" s="532"/>
      <c r="EZ61" s="532"/>
      <c r="FA61" s="532"/>
      <c r="FB61" s="532"/>
      <c r="FC61" s="532"/>
      <c r="FD61" s="532"/>
      <c r="FE61" s="532"/>
      <c r="FF61" s="532"/>
      <c r="FG61" s="532"/>
      <c r="FH61" s="532"/>
      <c r="FI61" s="532"/>
      <c r="FJ61" s="532"/>
      <c r="FK61" s="532"/>
      <c r="FL61" s="532"/>
      <c r="FM61" s="532"/>
      <c r="FN61" s="532"/>
      <c r="FO61" s="532"/>
      <c r="FP61" s="532"/>
      <c r="FQ61" s="532"/>
      <c r="FR61" s="532"/>
      <c r="FS61" s="532"/>
      <c r="FT61" s="532"/>
      <c r="FU61" s="532"/>
      <c r="FV61" s="532"/>
      <c r="FW61" s="532"/>
      <c r="FX61" s="532"/>
      <c r="FY61" s="532"/>
      <c r="FZ61" s="532"/>
      <c r="GA61" s="532"/>
      <c r="GB61" s="532"/>
      <c r="GC61" s="532"/>
      <c r="GD61" s="532"/>
      <c r="GE61" s="532"/>
      <c r="GF61" s="532"/>
      <c r="GG61" s="532"/>
      <c r="GH61" s="532"/>
      <c r="GI61" s="532"/>
      <c r="GJ61" s="532"/>
      <c r="GK61" s="532"/>
      <c r="GL61" s="532"/>
      <c r="GM61" s="532"/>
      <c r="GN61" s="532"/>
      <c r="GO61" s="532"/>
      <c r="GP61" s="532"/>
      <c r="GQ61" s="532"/>
      <c r="GR61" s="532"/>
      <c r="GS61" s="532"/>
      <c r="GT61" s="532"/>
      <c r="GU61" s="532"/>
      <c r="GV61" s="532"/>
      <c r="GW61" s="532"/>
      <c r="GX61" s="532"/>
      <c r="GY61" s="532"/>
      <c r="GZ61" s="532"/>
      <c r="HA61" s="532"/>
      <c r="HB61" s="532"/>
      <c r="HC61" s="532"/>
      <c r="HD61" s="532"/>
      <c r="HE61" s="532"/>
      <c r="HF61" s="532"/>
      <c r="HG61" s="532"/>
      <c r="HH61" s="532"/>
      <c r="HI61" s="532"/>
      <c r="HJ61" s="532"/>
      <c r="HK61" s="532"/>
      <c r="HL61" s="532"/>
      <c r="HM61" s="532"/>
      <c r="HN61" s="532"/>
      <c r="HO61" s="532"/>
      <c r="HP61" s="532"/>
      <c r="HQ61" s="532"/>
      <c r="HR61" s="532"/>
      <c r="HS61" s="532"/>
      <c r="HT61" s="532"/>
      <c r="HU61" s="532"/>
      <c r="HV61" s="532"/>
      <c r="HW61" s="532"/>
      <c r="HX61" s="532"/>
      <c r="HY61" s="532"/>
      <c r="HZ61" s="532"/>
      <c r="IA61" s="532"/>
      <c r="IB61" s="532"/>
      <c r="IC61" s="532"/>
      <c r="ID61" s="532"/>
      <c r="IE61" s="532"/>
      <c r="IF61" s="532"/>
      <c r="IG61" s="532"/>
      <c r="IH61" s="532"/>
      <c r="II61" s="532"/>
      <c r="IJ61" s="532"/>
      <c r="IK61" s="532"/>
      <c r="IL61" s="532"/>
      <c r="IM61" s="532"/>
      <c r="IN61" s="532"/>
      <c r="IO61" s="532"/>
      <c r="IP61" s="532"/>
      <c r="IQ61" s="532"/>
      <c r="IR61" s="532"/>
      <c r="IS61" s="532"/>
      <c r="IT61" s="532"/>
      <c r="IU61" s="532"/>
      <c r="IV61" s="532"/>
      <c r="IW61" s="532"/>
      <c r="IX61" s="532"/>
      <c r="IY61" s="532"/>
      <c r="IZ61" s="532"/>
      <c r="JA61" s="532"/>
      <c r="JB61" s="532"/>
      <c r="JC61" s="532"/>
      <c r="JD61" s="532"/>
      <c r="JE61" s="532"/>
      <c r="JF61" s="532"/>
      <c r="JG61" s="532"/>
      <c r="JH61" s="532"/>
      <c r="JI61" s="532"/>
      <c r="JJ61" s="532"/>
      <c r="JK61" s="532"/>
      <c r="JL61" s="532"/>
      <c r="JM61" s="532"/>
      <c r="JN61" s="532"/>
      <c r="JO61" s="532"/>
      <c r="JP61" s="532"/>
      <c r="JQ61" s="532"/>
      <c r="JR61" s="532"/>
      <c r="JS61" s="532"/>
      <c r="JT61" s="532"/>
      <c r="JU61" s="532"/>
      <c r="JV61" s="532"/>
      <c r="JW61" s="532"/>
      <c r="JX61" s="532"/>
      <c r="JY61" s="532"/>
      <c r="JZ61" s="532"/>
      <c r="KA61" s="532"/>
      <c r="KB61" s="532"/>
      <c r="KC61" s="532"/>
      <c r="KD61" s="532"/>
      <c r="KE61" s="532"/>
      <c r="KF61" s="532"/>
      <c r="KG61" s="532"/>
      <c r="KH61" s="532"/>
      <c r="KI61" s="532"/>
      <c r="KJ61" s="532"/>
      <c r="KK61" s="532"/>
      <c r="KL61" s="532"/>
      <c r="KM61" s="532"/>
      <c r="KN61" s="532"/>
      <c r="KO61" s="532"/>
      <c r="KP61" s="532"/>
      <c r="KQ61" s="532"/>
      <c r="KR61" s="532"/>
      <c r="KS61" s="532"/>
      <c r="KT61" s="532"/>
      <c r="KU61" s="532"/>
      <c r="KV61" s="532"/>
      <c r="KW61" s="532"/>
      <c r="KX61" s="532"/>
      <c r="KY61" s="532"/>
      <c r="KZ61" s="532"/>
      <c r="LA61" s="532"/>
      <c r="LB61" s="532"/>
      <c r="LC61" s="532"/>
      <c r="LD61" s="532"/>
      <c r="LE61" s="532"/>
      <c r="LF61" s="532"/>
      <c r="LG61" s="532"/>
      <c r="LH61" s="532"/>
      <c r="LI61" s="532"/>
      <c r="LJ61" s="532"/>
      <c r="LK61" s="532"/>
      <c r="LL61" s="532"/>
      <c r="LM61" s="532"/>
      <c r="LN61" s="532"/>
      <c r="LO61" s="532"/>
      <c r="LP61" s="532"/>
      <c r="LQ61" s="532"/>
      <c r="LR61" s="532"/>
      <c r="LS61" s="532"/>
      <c r="LT61" s="532"/>
      <c r="LU61" s="532"/>
      <c r="LV61" s="532"/>
      <c r="LW61" s="532"/>
      <c r="LX61" s="532"/>
      <c r="LY61" s="532"/>
      <c r="LZ61" s="532"/>
      <c r="MA61" s="532"/>
      <c r="MB61" s="532"/>
      <c r="MC61" s="532"/>
      <c r="MD61" s="532"/>
      <c r="ME61" s="532"/>
      <c r="MF61" s="532"/>
      <c r="MG61" s="532"/>
      <c r="MH61" s="532"/>
      <c r="MI61" s="532"/>
      <c r="MJ61" s="532"/>
      <c r="MK61" s="532"/>
      <c r="ML61" s="532"/>
      <c r="MM61" s="532"/>
      <c r="MN61" s="532"/>
      <c r="MO61" s="532"/>
      <c r="MP61" s="532"/>
      <c r="MQ61" s="532"/>
      <c r="MR61" s="532"/>
      <c r="MS61" s="532"/>
      <c r="MT61" s="532"/>
      <c r="MU61" s="532"/>
    </row>
    <row r="62" spans="2:359" ht="23" customHeight="1">
      <c r="B62" s="35"/>
      <c r="C62" s="50"/>
      <c r="D62" s="100" t="s">
        <v>592</v>
      </c>
      <c r="E62" s="50"/>
      <c r="F62" s="50"/>
      <c r="G62" s="50"/>
      <c r="H62" s="187"/>
      <c r="I62" s="50"/>
      <c r="J62" s="50"/>
      <c r="K62" s="57"/>
      <c r="L62" s="100" t="s">
        <v>595</v>
      </c>
      <c r="M62" s="440"/>
      <c r="N62" s="50"/>
      <c r="O62" s="50"/>
      <c r="P62" s="50"/>
      <c r="Q62" s="50"/>
      <c r="R62" s="50"/>
      <c r="S62" s="50"/>
      <c r="T62" s="50"/>
      <c r="U62" s="38"/>
    </row>
    <row r="63" spans="2:359" ht="23" customHeight="1">
      <c r="B63" s="35"/>
      <c r="E63" s="100"/>
      <c r="F63" s="100"/>
      <c r="G63" s="100"/>
      <c r="H63" s="100"/>
      <c r="I63" s="100"/>
      <c r="J63" s="100"/>
      <c r="K63" s="163"/>
      <c r="M63" s="438"/>
      <c r="N63" s="100"/>
      <c r="O63" s="100"/>
      <c r="P63" s="50"/>
      <c r="Q63" s="50"/>
      <c r="R63" s="50"/>
      <c r="S63" s="50"/>
      <c r="T63" s="50"/>
      <c r="U63" s="38"/>
    </row>
    <row r="64" spans="2:359" ht="23" customHeight="1">
      <c r="B64" s="35"/>
      <c r="C64" s="50"/>
      <c r="D64" s="50"/>
      <c r="E64" s="50"/>
      <c r="F64" s="50"/>
      <c r="G64" s="50"/>
      <c r="H64" s="50"/>
      <c r="I64" s="50"/>
      <c r="J64" s="50"/>
      <c r="K64" s="57"/>
      <c r="L64" s="50"/>
      <c r="M64" s="440"/>
      <c r="N64" s="50"/>
      <c r="O64" s="50"/>
      <c r="P64" s="50"/>
      <c r="Q64" s="50"/>
      <c r="R64" s="50"/>
      <c r="S64" s="50"/>
      <c r="T64" s="50"/>
      <c r="U64" s="38"/>
    </row>
    <row r="65" spans="1:21" ht="23" customHeight="1">
      <c r="B65" s="35"/>
      <c r="C65" s="50"/>
      <c r="D65" s="50"/>
      <c r="E65" s="50"/>
      <c r="F65" s="50"/>
      <c r="G65" s="50"/>
      <c r="H65" s="50"/>
      <c r="I65" s="50"/>
      <c r="J65" s="50"/>
      <c r="K65" s="57"/>
      <c r="L65" s="50"/>
      <c r="M65" s="440"/>
      <c r="N65" s="50"/>
      <c r="O65" s="50"/>
      <c r="P65" s="50"/>
      <c r="Q65" s="50"/>
      <c r="R65" s="50"/>
      <c r="S65" s="50"/>
      <c r="T65" s="50"/>
      <c r="U65" s="38"/>
    </row>
    <row r="66" spans="1:21" ht="23" customHeight="1">
      <c r="B66" s="35"/>
      <c r="C66" s="50"/>
      <c r="D66" s="50"/>
      <c r="E66" s="50"/>
      <c r="F66" s="50"/>
      <c r="G66" s="50"/>
      <c r="H66" s="50"/>
      <c r="I66" s="50"/>
      <c r="J66" s="50"/>
      <c r="K66" s="57"/>
      <c r="L66" s="50"/>
      <c r="M66" s="440"/>
      <c r="N66" s="50"/>
      <c r="O66" s="50"/>
      <c r="P66" s="50"/>
      <c r="Q66" s="50"/>
      <c r="R66" s="50"/>
      <c r="S66" s="50"/>
      <c r="T66" s="50"/>
      <c r="U66" s="38"/>
    </row>
    <row r="67" spans="1:21" ht="23" customHeight="1" thickBot="1">
      <c r="B67" s="35"/>
      <c r="C67" s="50"/>
      <c r="D67" s="100" t="s">
        <v>593</v>
      </c>
      <c r="E67" s="50"/>
      <c r="F67" s="50"/>
      <c r="G67" s="50"/>
      <c r="H67" s="50"/>
      <c r="I67" s="50"/>
      <c r="J67" s="50"/>
      <c r="K67" s="57"/>
      <c r="L67" s="100" t="s">
        <v>593</v>
      </c>
      <c r="M67" s="440"/>
      <c r="N67" s="50"/>
      <c r="O67" s="50"/>
      <c r="P67" s="50"/>
      <c r="Q67" s="50"/>
      <c r="R67" s="50"/>
      <c r="S67" s="50"/>
      <c r="T67" s="50"/>
      <c r="U67" s="38"/>
    </row>
    <row r="68" spans="1:21" ht="23" customHeight="1" thickTop="1">
      <c r="B68" s="35"/>
      <c r="C68" s="50"/>
      <c r="D68" s="707"/>
      <c r="E68" s="707"/>
      <c r="F68" s="707"/>
      <c r="G68" s="707"/>
      <c r="H68" s="707"/>
      <c r="I68" s="707"/>
      <c r="J68" s="50"/>
      <c r="K68" s="57"/>
      <c r="L68" s="707"/>
      <c r="M68" s="707"/>
      <c r="N68" s="707"/>
      <c r="O68" s="707"/>
      <c r="P68" s="707"/>
      <c r="Q68" s="707"/>
      <c r="R68" s="707"/>
      <c r="S68" s="50"/>
      <c r="T68" s="50"/>
      <c r="U68" s="38"/>
    </row>
    <row r="69" spans="1:21" ht="23" customHeight="1">
      <c r="B69" s="35"/>
      <c r="C69" s="50"/>
      <c r="D69" s="632"/>
      <c r="E69" s="632"/>
      <c r="F69" s="632"/>
      <c r="G69" s="632"/>
      <c r="H69" s="632"/>
      <c r="I69" s="632"/>
      <c r="J69" s="50"/>
      <c r="K69" s="57"/>
      <c r="L69" s="632"/>
      <c r="M69" s="632"/>
      <c r="N69" s="632"/>
      <c r="O69" s="632"/>
      <c r="P69" s="632"/>
      <c r="Q69" s="632"/>
      <c r="R69" s="632"/>
      <c r="S69" s="50"/>
      <c r="T69" s="50"/>
      <c r="U69" s="38"/>
    </row>
    <row r="70" spans="1:21" ht="23" customHeight="1" thickBot="1">
      <c r="B70" s="35"/>
      <c r="C70" s="50"/>
      <c r="D70" s="708"/>
      <c r="E70" s="708"/>
      <c r="F70" s="708"/>
      <c r="G70" s="708"/>
      <c r="H70" s="708"/>
      <c r="I70" s="708"/>
      <c r="J70" s="50"/>
      <c r="K70" s="57"/>
      <c r="L70" s="708"/>
      <c r="M70" s="708"/>
      <c r="N70" s="708"/>
      <c r="O70" s="708"/>
      <c r="P70" s="708"/>
      <c r="Q70" s="708"/>
      <c r="R70" s="708"/>
      <c r="S70" s="50"/>
      <c r="T70" s="50"/>
      <c r="U70" s="38"/>
    </row>
    <row r="71" spans="1:21" ht="14" customHeight="1" thickTop="1" thickBot="1">
      <c r="B71" s="43"/>
      <c r="C71" s="45"/>
      <c r="D71" s="45"/>
      <c r="E71" s="45"/>
      <c r="F71" s="45"/>
      <c r="G71" s="45"/>
      <c r="H71" s="45"/>
      <c r="I71" s="45"/>
      <c r="J71" s="45"/>
      <c r="K71" s="62"/>
      <c r="L71" s="45"/>
      <c r="M71" s="79"/>
      <c r="N71" s="45"/>
      <c r="O71" s="45"/>
      <c r="P71" s="45"/>
      <c r="Q71" s="45"/>
      <c r="R71" s="45"/>
      <c r="S71" s="45"/>
      <c r="T71" s="45"/>
      <c r="U71" s="46"/>
    </row>
    <row r="72" spans="1:21" ht="4" customHeight="1">
      <c r="B72" s="188"/>
      <c r="C72" s="189"/>
      <c r="D72" s="189"/>
      <c r="E72" s="189"/>
      <c r="F72" s="189"/>
      <c r="G72" s="189"/>
      <c r="H72" s="189"/>
      <c r="I72" s="189"/>
      <c r="J72" s="189"/>
      <c r="K72" s="189"/>
      <c r="L72" s="189"/>
      <c r="M72" s="272"/>
      <c r="N72" s="189"/>
      <c r="O72" s="189"/>
      <c r="P72" s="189"/>
      <c r="Q72" s="189"/>
      <c r="R72" s="189"/>
      <c r="S72" s="189"/>
      <c r="T72" s="189"/>
      <c r="U72" s="190"/>
    </row>
    <row r="73" spans="1:21" ht="23" customHeight="1">
      <c r="B73" s="188"/>
      <c r="C73" s="191" t="s">
        <v>596</v>
      </c>
      <c r="D73" s="191"/>
      <c r="E73" s="192"/>
      <c r="F73" s="192"/>
      <c r="G73" s="192"/>
      <c r="H73" s="193" t="s">
        <v>597</v>
      </c>
      <c r="I73" s="192"/>
      <c r="J73" s="192"/>
      <c r="K73" s="192"/>
      <c r="L73" s="192"/>
      <c r="M73" s="193"/>
      <c r="N73" s="192"/>
      <c r="O73" s="192"/>
      <c r="P73" s="192"/>
      <c r="Q73" s="192"/>
      <c r="R73" s="192"/>
      <c r="S73" s="192"/>
      <c r="T73" s="189"/>
      <c r="U73" s="190"/>
    </row>
    <row r="74" spans="1:21" ht="23" customHeight="1">
      <c r="B74" s="188"/>
      <c r="C74" s="192"/>
      <c r="D74" s="192"/>
      <c r="E74" s="192" t="s">
        <v>598</v>
      </c>
      <c r="F74" s="192"/>
      <c r="G74" s="192"/>
      <c r="H74" s="194" t="str">
        <f>Y25</f>
        <v>non déterminé</v>
      </c>
      <c r="I74" s="192"/>
      <c r="J74" s="192"/>
      <c r="K74" s="192"/>
      <c r="L74" s="192"/>
      <c r="M74" s="193"/>
      <c r="N74" s="192"/>
      <c r="O74" s="192"/>
      <c r="P74" s="192"/>
      <c r="Q74" s="192"/>
      <c r="R74" s="192"/>
      <c r="S74" s="192"/>
      <c r="T74" s="189"/>
      <c r="U74" s="190"/>
    </row>
    <row r="75" spans="1:21" ht="23" customHeight="1">
      <c r="B75" s="188"/>
      <c r="C75" s="192"/>
      <c r="D75" s="192"/>
      <c r="E75" s="192" t="s">
        <v>599</v>
      </c>
      <c r="F75" s="192"/>
      <c r="G75" s="192"/>
      <c r="H75" s="194" t="str">
        <f>Y31</f>
        <v>non déterminé</v>
      </c>
      <c r="I75" s="192"/>
      <c r="J75" s="192"/>
      <c r="K75" s="192"/>
      <c r="L75" s="192"/>
      <c r="M75" s="193"/>
      <c r="N75" s="192"/>
      <c r="O75" s="599" t="s">
        <v>600</v>
      </c>
      <c r="P75" s="313"/>
      <c r="Q75" s="195"/>
      <c r="R75" s="751" t="str">
        <f>IF(OR(H74="non déterminé",H75="non déterminé"),"non déterminable",SUM(H74:H75))</f>
        <v>non déterminable</v>
      </c>
      <c r="S75" s="752"/>
      <c r="T75" s="753"/>
      <c r="U75" s="190"/>
    </row>
    <row r="76" spans="1:21" ht="4" customHeight="1" thickBot="1">
      <c r="B76" s="196"/>
      <c r="C76" s="197"/>
      <c r="D76" s="197"/>
      <c r="E76" s="197"/>
      <c r="F76" s="197"/>
      <c r="G76" s="197"/>
      <c r="H76" s="197"/>
      <c r="I76" s="197"/>
      <c r="J76" s="197"/>
      <c r="K76" s="197"/>
      <c r="L76" s="197"/>
      <c r="M76" s="480"/>
      <c r="N76" s="197"/>
      <c r="O76" s="197"/>
      <c r="P76" s="197"/>
      <c r="Q76" s="197"/>
      <c r="R76" s="197"/>
      <c r="S76" s="197"/>
      <c r="T76" s="197"/>
      <c r="U76" s="198"/>
    </row>
    <row r="78" spans="1:21" ht="23" customHeight="1">
      <c r="A78" s="50"/>
      <c r="B78" s="50"/>
    </row>
    <row r="79" spans="1:21" ht="23" customHeight="1" thickBot="1">
      <c r="A79" s="50"/>
      <c r="B79" s="50"/>
      <c r="C79" s="29" t="s">
        <v>601</v>
      </c>
    </row>
    <row r="80" spans="1:21" ht="23" customHeight="1" thickBot="1">
      <c r="A80" s="50"/>
      <c r="B80" s="30"/>
      <c r="C80" s="33"/>
      <c r="D80" s="33"/>
      <c r="E80" s="33"/>
      <c r="F80" s="33"/>
      <c r="G80" s="33"/>
      <c r="H80" s="33"/>
      <c r="I80" s="33"/>
      <c r="J80" s="33"/>
      <c r="K80" s="33"/>
      <c r="L80" s="33"/>
      <c r="M80" s="475"/>
      <c r="N80" s="33"/>
      <c r="O80" s="33"/>
      <c r="P80" s="33"/>
      <c r="Q80" s="33"/>
      <c r="R80" s="33"/>
      <c r="S80" s="33"/>
      <c r="T80" s="33"/>
      <c r="U80" s="34"/>
    </row>
    <row r="81" spans="1:42" ht="23" customHeight="1" thickBot="1">
      <c r="A81" s="50"/>
      <c r="B81" s="35"/>
      <c r="C81" s="50"/>
      <c r="D81" s="50"/>
      <c r="E81" s="50"/>
      <c r="F81" s="199" t="s">
        <v>475</v>
      </c>
      <c r="G81" s="199"/>
      <c r="H81" s="50"/>
      <c r="I81" s="50"/>
      <c r="J81" s="50"/>
      <c r="K81" s="50"/>
      <c r="L81" s="50"/>
      <c r="M81" s="718" t="s">
        <v>645</v>
      </c>
      <c r="N81" s="719"/>
      <c r="O81" s="719"/>
      <c r="P81" s="719"/>
      <c r="Q81" s="719"/>
      <c r="R81" s="719"/>
      <c r="S81" s="720"/>
      <c r="T81" s="200"/>
      <c r="U81" s="201"/>
      <c r="V81" s="202"/>
    </row>
    <row r="82" spans="1:42" ht="4" customHeight="1" thickBot="1">
      <c r="A82" s="50"/>
      <c r="B82" s="35"/>
      <c r="C82" s="50"/>
      <c r="D82" s="50"/>
      <c r="E82" s="50"/>
      <c r="F82" s="199"/>
      <c r="G82" s="199"/>
      <c r="H82" s="50"/>
      <c r="I82" s="50"/>
      <c r="J82" s="50"/>
      <c r="K82" s="50"/>
      <c r="L82" s="50"/>
      <c r="M82" s="481"/>
      <c r="N82" s="203"/>
      <c r="O82" s="203"/>
      <c r="P82" s="203"/>
      <c r="Q82" s="203"/>
      <c r="R82" s="203"/>
      <c r="S82" s="204"/>
      <c r="T82" s="200"/>
      <c r="U82" s="201"/>
      <c r="V82" s="202"/>
    </row>
    <row r="83" spans="1:42" ht="23" customHeight="1">
      <c r="A83" s="50"/>
      <c r="B83" s="35"/>
      <c r="C83" s="50"/>
      <c r="D83" s="50"/>
      <c r="E83" s="50"/>
      <c r="F83" s="50"/>
      <c r="G83" s="50"/>
      <c r="H83" s="50"/>
      <c r="I83" s="50"/>
      <c r="J83" s="50"/>
      <c r="K83" s="50"/>
      <c r="L83" s="50"/>
      <c r="M83" s="689" t="s">
        <v>664</v>
      </c>
      <c r="N83" s="690"/>
      <c r="O83" s="690"/>
      <c r="P83" s="690"/>
      <c r="Q83" s="690"/>
      <c r="R83" s="690"/>
      <c r="S83" s="691"/>
      <c r="T83" s="50"/>
      <c r="U83" s="38"/>
      <c r="AB83" s="767" t="s">
        <v>229</v>
      </c>
      <c r="AC83" s="767"/>
      <c r="AD83" s="767"/>
      <c r="AE83" s="745" t="s">
        <v>134</v>
      </c>
      <c r="AF83" s="745"/>
      <c r="AG83" s="50"/>
      <c r="AI83" s="205" t="s">
        <v>116</v>
      </c>
      <c r="AJ83" s="206"/>
      <c r="AK83" s="165" t="s">
        <v>123</v>
      </c>
      <c r="AL83" s="165"/>
      <c r="AM83" s="165"/>
      <c r="AP83" s="28" t="s">
        <v>170</v>
      </c>
    </row>
    <row r="84" spans="1:42" ht="23" customHeight="1" thickBot="1">
      <c r="A84" s="50"/>
      <c r="B84" s="35"/>
      <c r="C84" s="50"/>
      <c r="D84" s="50"/>
      <c r="E84" s="50"/>
      <c r="F84" s="50"/>
      <c r="G84" s="50"/>
      <c r="H84" s="50"/>
      <c r="I84" s="50"/>
      <c r="J84" s="50"/>
      <c r="K84" s="50"/>
      <c r="L84" s="50"/>
      <c r="M84" s="695"/>
      <c r="N84" s="696"/>
      <c r="O84" s="696"/>
      <c r="P84" s="696"/>
      <c r="Q84" s="696"/>
      <c r="R84" s="696"/>
      <c r="S84" s="697"/>
      <c r="T84" s="12"/>
      <c r="U84" s="38"/>
      <c r="AA84" s="207" t="s">
        <v>135</v>
      </c>
      <c r="AB84" s="207" t="s">
        <v>134</v>
      </c>
      <c r="AC84" s="207" t="s">
        <v>133</v>
      </c>
      <c r="AD84" s="207" t="s">
        <v>132</v>
      </c>
      <c r="AE84" s="1" t="s">
        <v>121</v>
      </c>
      <c r="AF84" s="1" t="s">
        <v>122</v>
      </c>
      <c r="AG84" s="45" t="s">
        <v>0</v>
      </c>
      <c r="AI84" s="208" t="s">
        <v>117</v>
      </c>
      <c r="AJ84" s="208" t="s">
        <v>118</v>
      </c>
      <c r="AK84" s="527" t="s">
        <v>115</v>
      </c>
      <c r="AL84" s="527" t="s">
        <v>475</v>
      </c>
      <c r="AM84" s="527" t="str">
        <f>VLOOKUP(AP84,C120:D129,2,FALSE)</f>
        <v>-</v>
      </c>
      <c r="AN84" s="108" t="s">
        <v>169</v>
      </c>
      <c r="AP84" s="295">
        <v>1</v>
      </c>
    </row>
    <row r="85" spans="1:42" ht="23" customHeight="1">
      <c r="A85" s="50"/>
      <c r="B85" s="35"/>
      <c r="C85" s="50"/>
      <c r="D85" s="50"/>
      <c r="E85" s="50"/>
      <c r="F85" s="50"/>
      <c r="G85" s="50"/>
      <c r="H85" s="50"/>
      <c r="I85" s="50"/>
      <c r="J85" s="50"/>
      <c r="K85" s="50"/>
      <c r="L85" s="12"/>
      <c r="M85" s="779" t="s">
        <v>665</v>
      </c>
      <c r="N85" s="779"/>
      <c r="O85" s="779"/>
      <c r="P85" s="50"/>
      <c r="Q85" s="50"/>
      <c r="R85" s="50"/>
      <c r="S85" s="50"/>
      <c r="T85" s="12"/>
      <c r="U85" s="209"/>
      <c r="V85" s="5"/>
      <c r="AA85" s="115"/>
      <c r="AB85" s="115"/>
      <c r="AC85" s="115"/>
      <c r="AD85" s="115"/>
      <c r="AE85" s="115" t="s">
        <v>72</v>
      </c>
      <c r="AF85" s="115"/>
      <c r="AG85" s="115"/>
      <c r="AI85" s="210">
        <v>0</v>
      </c>
      <c r="AJ85" s="210">
        <v>10</v>
      </c>
      <c r="AK85" s="153" t="s">
        <v>119</v>
      </c>
      <c r="AL85" s="153">
        <f>COUNTIFS('Etape 2 (Biométrie)'!$D$13:$D$2512,AL$84,'Etape 2 (Biométrie)'!$E$13:$E$2512,"&gt;"&amp;$AI85,'Etape 2 (Biométrie)'!$E$13:$E$2512,"&lt;="&amp;$AJ85)</f>
        <v>0</v>
      </c>
      <c r="AM85" s="153">
        <f>COUNTIFS('Etape 2 (Biométrie)'!$D$13:$D$2512,AM$84,'Etape 2 (Biométrie)'!$E$13:$E$2512,"&gt;"&amp;$AI85,'Etape 2 (Biométrie)'!$E$13:$E$2512,"&lt;="&amp;$AJ85)</f>
        <v>0</v>
      </c>
      <c r="AN85" s="108" t="str">
        <f>IF(AND(P$86&gt;AI85,P$86&lt;=AJ85),AL$126,"")</f>
        <v/>
      </c>
    </row>
    <row r="86" spans="1:42" ht="23" customHeight="1">
      <c r="A86" s="50"/>
      <c r="B86" s="35"/>
      <c r="C86" s="50"/>
      <c r="D86" s="50"/>
      <c r="E86" s="50"/>
      <c r="F86" s="50"/>
      <c r="G86" s="50"/>
      <c r="H86" s="50"/>
      <c r="I86" s="50"/>
      <c r="J86" s="50"/>
      <c r="K86" s="50"/>
      <c r="L86" s="50"/>
      <c r="M86" s="779"/>
      <c r="N86" s="779"/>
      <c r="O86" s="779"/>
      <c r="P86" s="289"/>
      <c r="Q86" s="186" t="s">
        <v>124</v>
      </c>
      <c r="R86" s="50"/>
      <c r="S86" s="12"/>
      <c r="T86" s="12"/>
      <c r="U86" s="209"/>
      <c r="V86" s="5"/>
      <c r="AA86" s="28" t="str">
        <f>IF(SUM(AB86:AD86)=3,"ja","nein")</f>
        <v>nein</v>
      </c>
      <c r="AB86" s="28">
        <f>IF(K$11=AE$85,1,0)</f>
        <v>0</v>
      </c>
      <c r="AC86" s="28">
        <f>IF(P$96&gt;AE86,1,0)</f>
        <v>1</v>
      </c>
      <c r="AD86" s="28">
        <v>1</v>
      </c>
      <c r="AE86" s="50">
        <v>2500</v>
      </c>
      <c r="AF86" s="50"/>
      <c r="AG86" s="50">
        <v>0</v>
      </c>
      <c r="AI86" s="211">
        <v>10</v>
      </c>
      <c r="AJ86" s="211">
        <v>20</v>
      </c>
      <c r="AK86" s="153" t="s">
        <v>77</v>
      </c>
      <c r="AL86" s="153">
        <f>COUNTIFS('Etape 2 (Biométrie)'!$D$13:$D$2512,AL$84,'Etape 2 (Biométrie)'!$E$13:$E$2512,"&gt;"&amp;$AI86,'Etape 2 (Biométrie)'!$E$13:$E$2512,"&lt;="&amp;$AJ86)</f>
        <v>0</v>
      </c>
      <c r="AM86" s="153">
        <f>COUNTIFS('Etape 2 (Biométrie)'!$D$13:$D$2512,AM$84,'Etape 2 (Biométrie)'!$E$13:$E$2512,"&gt;"&amp;$AI86,'Etape 2 (Biométrie)'!$E$13:$E$2512,"&lt;="&amp;$AJ86)</f>
        <v>0</v>
      </c>
      <c r="AN86" s="108" t="str">
        <f t="shared" ref="AN86:AN125" si="2">IF(AND(P$86&gt;AI86,P$86&lt;=AJ86),AL$126,"")</f>
        <v/>
      </c>
    </row>
    <row r="87" spans="1:42" ht="23" customHeight="1">
      <c r="A87" s="50"/>
      <c r="B87" s="35"/>
      <c r="C87" s="50"/>
      <c r="D87" s="50"/>
      <c r="E87" s="50"/>
      <c r="F87" s="50"/>
      <c r="G87" s="50"/>
      <c r="H87" s="50"/>
      <c r="I87" s="50"/>
      <c r="J87" s="50"/>
      <c r="K87" s="50"/>
      <c r="L87" s="12"/>
      <c r="S87" s="12"/>
      <c r="T87" s="12"/>
      <c r="U87" s="209"/>
      <c r="AA87" s="28" t="str">
        <f>IF(SUM(AB87:AD87)=3,"ja","nein")</f>
        <v>nein</v>
      </c>
      <c r="AB87" s="28">
        <f>IF(K$11=AE$85,1,0)</f>
        <v>0</v>
      </c>
      <c r="AC87" s="28">
        <f>IF(P$96&gt;AE87,1,0)</f>
        <v>1</v>
      </c>
      <c r="AD87" s="28">
        <f>IF(P$96&lt;=AF87,1,0)</f>
        <v>0</v>
      </c>
      <c r="AE87" s="50">
        <v>1500</v>
      </c>
      <c r="AF87" s="50">
        <v>2500</v>
      </c>
      <c r="AG87" s="50">
        <v>1</v>
      </c>
      <c r="AI87" s="211">
        <v>20</v>
      </c>
      <c r="AJ87" s="211">
        <v>30</v>
      </c>
      <c r="AK87" s="153" t="s">
        <v>4</v>
      </c>
      <c r="AL87" s="153">
        <f>COUNTIFS('Etape 2 (Biométrie)'!$D$13:$D$2512,AL$84,'Etape 2 (Biométrie)'!$E$13:$E$2512,"&gt;"&amp;$AI87,'Etape 2 (Biométrie)'!$E$13:$E$2512,"&lt;="&amp;$AJ87)</f>
        <v>0</v>
      </c>
      <c r="AM87" s="153">
        <f>COUNTIFS('Etape 2 (Biométrie)'!$D$13:$D$2512,AM$84,'Etape 2 (Biométrie)'!$E$13:$E$2512,"&gt;"&amp;$AI87,'Etape 2 (Biométrie)'!$E$13:$E$2512,"&lt;="&amp;$AJ87)</f>
        <v>0</v>
      </c>
      <c r="AN87" s="108" t="str">
        <f t="shared" si="2"/>
        <v/>
      </c>
    </row>
    <row r="88" spans="1:42" ht="23" customHeight="1" thickBot="1">
      <c r="A88" s="50"/>
      <c r="B88" s="35"/>
      <c r="C88" s="50"/>
      <c r="D88" s="50"/>
      <c r="E88" s="50"/>
      <c r="F88" s="50"/>
      <c r="G88" s="50"/>
      <c r="H88" s="50"/>
      <c r="I88" s="50"/>
      <c r="J88" s="50"/>
      <c r="K88" s="50"/>
      <c r="L88" s="12"/>
      <c r="M88" s="503" t="s">
        <v>666</v>
      </c>
      <c r="N88" s="12"/>
      <c r="O88" s="50"/>
      <c r="P88" s="12"/>
      <c r="Q88" s="37"/>
      <c r="R88" s="50"/>
      <c r="S88" s="12"/>
      <c r="T88" s="12"/>
      <c r="U88" s="209"/>
      <c r="AA88" s="28" t="str">
        <f>IF(SUM(AB88:AD88)=3,"ja","nein")</f>
        <v>nein</v>
      </c>
      <c r="AB88" s="28">
        <f>IF(K$11=AE$85,1,0)</f>
        <v>0</v>
      </c>
      <c r="AC88" s="28">
        <f>IF(P$96&gt;AE88,1,0)</f>
        <v>1</v>
      </c>
      <c r="AD88" s="28">
        <f>IF(P$96&lt;=AF88,1,0)</f>
        <v>0</v>
      </c>
      <c r="AE88" s="50">
        <v>1000</v>
      </c>
      <c r="AF88" s="50">
        <v>1500</v>
      </c>
      <c r="AG88" s="50">
        <v>2</v>
      </c>
      <c r="AI88" s="211">
        <v>30</v>
      </c>
      <c r="AJ88" s="211">
        <v>40</v>
      </c>
      <c r="AK88" s="153" t="s">
        <v>5</v>
      </c>
      <c r="AL88" s="153">
        <f>COUNTIFS('Etape 2 (Biométrie)'!$D$13:$D$2512,AL$84,'Etape 2 (Biométrie)'!$E$13:$E$2512,"&gt;"&amp;$AI88,'Etape 2 (Biométrie)'!$E$13:$E$2512,"&lt;="&amp;$AJ88)</f>
        <v>0</v>
      </c>
      <c r="AM88" s="153">
        <f>COUNTIFS('Etape 2 (Biométrie)'!$D$13:$D$2512,AM$84,'Etape 2 (Biométrie)'!$E$13:$E$2512,"&gt;"&amp;$AI88,'Etape 2 (Biométrie)'!$E$13:$E$2512,"&lt;="&amp;$AJ88)</f>
        <v>0</v>
      </c>
      <c r="AN88" s="108" t="str">
        <f t="shared" si="2"/>
        <v/>
      </c>
    </row>
    <row r="89" spans="1:42" ht="23" customHeight="1" thickTop="1">
      <c r="A89" s="50"/>
      <c r="B89" s="35"/>
      <c r="C89" s="50"/>
      <c r="D89" s="50"/>
      <c r="E89" s="50"/>
      <c r="F89" s="50"/>
      <c r="G89" s="50"/>
      <c r="H89" s="50"/>
      <c r="I89" s="50"/>
      <c r="J89" s="50"/>
      <c r="K89" s="50"/>
      <c r="L89" s="12"/>
      <c r="M89" s="707"/>
      <c r="N89" s="707"/>
      <c r="O89" s="707"/>
      <c r="P89" s="707"/>
      <c r="Q89" s="707"/>
      <c r="R89" s="707"/>
      <c r="S89" s="12"/>
      <c r="T89" s="12"/>
      <c r="U89" s="209"/>
      <c r="AA89" s="28" t="str">
        <f>IF(SUM(AB89:AD89)=3,"ja","nein")</f>
        <v>nein</v>
      </c>
      <c r="AB89" s="28">
        <f>IF(K$11=AE$85,1,0)</f>
        <v>0</v>
      </c>
      <c r="AC89" s="28">
        <f>IF(P$96&gt;AE89,1,0)</f>
        <v>1</v>
      </c>
      <c r="AD89" s="28">
        <f>IF(P$96&lt;=AF89,1,0)</f>
        <v>0</v>
      </c>
      <c r="AE89" s="28">
        <v>250</v>
      </c>
      <c r="AF89" s="28">
        <v>1000</v>
      </c>
      <c r="AG89" s="28">
        <v>3</v>
      </c>
      <c r="AI89" s="211">
        <v>40</v>
      </c>
      <c r="AJ89" s="211">
        <v>50</v>
      </c>
      <c r="AK89" s="153" t="s">
        <v>78</v>
      </c>
      <c r="AL89" s="153">
        <f>COUNTIFS('Etape 2 (Biométrie)'!$D$13:$D$2512,AL$84,'Etape 2 (Biométrie)'!$E$13:$E$2512,"&gt;"&amp;$AI89,'Etape 2 (Biométrie)'!$E$13:$E$2512,"&lt;="&amp;$AJ89)</f>
        <v>0</v>
      </c>
      <c r="AM89" s="153">
        <f>COUNTIFS('Etape 2 (Biométrie)'!$D$13:$D$2512,AM$84,'Etape 2 (Biométrie)'!$E$13:$E$2512,"&gt;"&amp;$AI89,'Etape 2 (Biométrie)'!$E$13:$E$2512,"&lt;="&amp;$AJ89)</f>
        <v>0</v>
      </c>
      <c r="AN89" s="108" t="str">
        <f t="shared" si="2"/>
        <v/>
      </c>
    </row>
    <row r="90" spans="1:42" ht="23" customHeight="1">
      <c r="A90" s="50"/>
      <c r="B90" s="35"/>
      <c r="C90" s="50"/>
      <c r="D90" s="50"/>
      <c r="E90" s="50"/>
      <c r="F90" s="50"/>
      <c r="G90" s="50"/>
      <c r="H90" s="50"/>
      <c r="I90" s="50"/>
      <c r="J90" s="50"/>
      <c r="K90" s="50"/>
      <c r="L90" s="12"/>
      <c r="M90" s="632"/>
      <c r="N90" s="632"/>
      <c r="O90" s="632"/>
      <c r="P90" s="632"/>
      <c r="Q90" s="632"/>
      <c r="R90" s="632"/>
      <c r="S90" s="12"/>
      <c r="T90" s="12"/>
      <c r="U90" s="209"/>
      <c r="AA90" s="28" t="str">
        <f>IF(SUM(AB90:AD90)=3,"ja","nein")</f>
        <v>nein</v>
      </c>
      <c r="AB90" s="28">
        <f>IF(K$11=AE$85,1,0)</f>
        <v>0</v>
      </c>
      <c r="AC90" s="28">
        <v>1</v>
      </c>
      <c r="AD90" s="28">
        <f>IF(P$96&lt;=AF90,1,0)</f>
        <v>0</v>
      </c>
      <c r="AF90" s="28">
        <v>250</v>
      </c>
      <c r="AG90" s="28">
        <v>4</v>
      </c>
      <c r="AI90" s="211">
        <v>50</v>
      </c>
      <c r="AJ90" s="211">
        <v>60</v>
      </c>
      <c r="AK90" s="153" t="s">
        <v>79</v>
      </c>
      <c r="AL90" s="153">
        <f>COUNTIFS('Etape 2 (Biométrie)'!$D$13:$D$2512,AL$84,'Etape 2 (Biométrie)'!$E$13:$E$2512,"&gt;"&amp;$AI90,'Etape 2 (Biométrie)'!$E$13:$E$2512,"&lt;="&amp;$AJ90)</f>
        <v>0</v>
      </c>
      <c r="AM90" s="153">
        <f>COUNTIFS('Etape 2 (Biométrie)'!$D$13:$D$2512,AM$84,'Etape 2 (Biométrie)'!$E$13:$E$2512,"&gt;"&amp;$AI90,'Etape 2 (Biométrie)'!$E$13:$E$2512,"&lt;="&amp;$AJ90)</f>
        <v>0</v>
      </c>
      <c r="AN90" s="108" t="str">
        <f t="shared" si="2"/>
        <v/>
      </c>
    </row>
    <row r="91" spans="1:42" ht="23" customHeight="1">
      <c r="A91" s="50"/>
      <c r="B91" s="35"/>
      <c r="C91" s="50"/>
      <c r="D91" s="50"/>
      <c r="E91" s="50"/>
      <c r="F91" s="50"/>
      <c r="G91" s="50"/>
      <c r="H91" s="50"/>
      <c r="I91" s="50"/>
      <c r="J91" s="50"/>
      <c r="K91" s="50"/>
      <c r="L91" s="12"/>
      <c r="M91" s="632"/>
      <c r="N91" s="632"/>
      <c r="O91" s="632"/>
      <c r="P91" s="632"/>
      <c r="Q91" s="632"/>
      <c r="R91" s="632"/>
      <c r="S91" s="12"/>
      <c r="T91" s="12"/>
      <c r="U91" s="209"/>
      <c r="V91" s="5"/>
      <c r="AA91" s="115"/>
      <c r="AB91" s="115"/>
      <c r="AC91" s="115"/>
      <c r="AD91" s="115"/>
      <c r="AE91" s="115" t="s">
        <v>559</v>
      </c>
      <c r="AF91" s="115"/>
      <c r="AG91" s="115"/>
      <c r="AI91" s="211">
        <v>60</v>
      </c>
      <c r="AJ91" s="211">
        <v>70</v>
      </c>
      <c r="AK91" s="153" t="s">
        <v>80</v>
      </c>
      <c r="AL91" s="153">
        <f>COUNTIFS('Etape 2 (Biométrie)'!$D$13:$D$2512,AL$84,'Etape 2 (Biométrie)'!$E$13:$E$2512,"&gt;"&amp;$AI91,'Etape 2 (Biométrie)'!$E$13:$E$2512,"&lt;="&amp;$AJ91)</f>
        <v>0</v>
      </c>
      <c r="AM91" s="153">
        <f>COUNTIFS('Etape 2 (Biométrie)'!$D$13:$D$2512,AM$84,'Etape 2 (Biométrie)'!$E$13:$E$2512,"&gt;"&amp;$AI91,'Etape 2 (Biométrie)'!$E$13:$E$2512,"&lt;="&amp;$AJ91)</f>
        <v>0</v>
      </c>
      <c r="AN91" s="108" t="str">
        <f t="shared" si="2"/>
        <v/>
      </c>
    </row>
    <row r="92" spans="1:42" ht="23" customHeight="1">
      <c r="A92" s="50"/>
      <c r="B92" s="35"/>
      <c r="C92" s="50"/>
      <c r="D92" s="50"/>
      <c r="E92" s="50"/>
      <c r="F92" s="50"/>
      <c r="G92" s="50"/>
      <c r="H92" s="50"/>
      <c r="I92" s="50"/>
      <c r="J92" s="50"/>
      <c r="K92" s="50"/>
      <c r="L92" s="12"/>
      <c r="M92" s="440"/>
      <c r="N92" s="50"/>
      <c r="O92" s="50"/>
      <c r="P92" s="50"/>
      <c r="Q92" s="50"/>
      <c r="R92" s="50"/>
      <c r="S92" s="12"/>
      <c r="T92" s="12"/>
      <c r="U92" s="209"/>
      <c r="V92" s="5"/>
      <c r="AA92" s="28" t="str">
        <f>IF(SUM(AB92:AD92)=3,"ja","nein")</f>
        <v>ja</v>
      </c>
      <c r="AB92" s="28">
        <f>IF(K$11=AE$91,1,0)</f>
        <v>1</v>
      </c>
      <c r="AC92" s="28">
        <f>IF(P$96&gt;AE92,1,0)</f>
        <v>1</v>
      </c>
      <c r="AD92" s="28">
        <v>1</v>
      </c>
      <c r="AE92" s="50">
        <v>2500</v>
      </c>
      <c r="AF92" s="50"/>
      <c r="AG92" s="28">
        <v>0</v>
      </c>
      <c r="AI92" s="211">
        <v>70</v>
      </c>
      <c r="AJ92" s="211">
        <v>80</v>
      </c>
      <c r="AK92" s="153" t="s">
        <v>81</v>
      </c>
      <c r="AL92" s="153">
        <f>COUNTIFS('Etape 2 (Biométrie)'!$D$13:$D$2512,AL$84,'Etape 2 (Biométrie)'!$E$13:$E$2512,"&gt;"&amp;$AI92,'Etape 2 (Biométrie)'!$E$13:$E$2512,"&lt;="&amp;$AJ92)</f>
        <v>0</v>
      </c>
      <c r="AM92" s="153">
        <f>COUNTIFS('Etape 2 (Biométrie)'!$D$13:$D$2512,AM$84,'Etape 2 (Biométrie)'!$E$13:$E$2512,"&gt;"&amp;$AI92,'Etape 2 (Biométrie)'!$E$13:$E$2512,"&lt;="&amp;$AJ92)</f>
        <v>0</v>
      </c>
      <c r="AN92" s="108" t="str">
        <f t="shared" si="2"/>
        <v/>
      </c>
    </row>
    <row r="93" spans="1:42" ht="23" customHeight="1">
      <c r="B93" s="35"/>
      <c r="C93" s="50"/>
      <c r="D93" s="50"/>
      <c r="E93" s="50"/>
      <c r="F93" s="50"/>
      <c r="G93" s="50"/>
      <c r="H93" s="50"/>
      <c r="I93" s="50"/>
      <c r="J93" s="50"/>
      <c r="K93" s="50"/>
      <c r="L93" s="12"/>
      <c r="M93" s="37" t="s">
        <v>667</v>
      </c>
      <c r="N93" s="12"/>
      <c r="O93" s="50"/>
      <c r="P93" s="212">
        <f>COUNTIFS('Etape 2 (Biométrie)'!D$13:D$2512,"Truite fario",'Etape 2 (Biométrie)'!E$13:E$2512,"&lt;="&amp;P86)</f>
        <v>0</v>
      </c>
      <c r="Q93" s="213"/>
      <c r="R93" s="772" t="str">
        <f>IF(P86="","Limite 0+ manquante",IF(AND('Etape 1 (Infos générales)'!$W$23=2,VLOOKUP(F81,'Etape 2 (Biométrie)'!$N$13:$P$47,3,FALSE)&gt;VLOOKUP(F81,'Etape 2 (Biométrie)'!$N$13:$P$47,2,FALSE)),"Ces 3 valeurs et le diagramme de gauche ne tiennent compte que des poissons mesurés.",""))</f>
        <v>Limite 0+ manquante</v>
      </c>
      <c r="S93" s="12"/>
      <c r="T93" s="12"/>
      <c r="U93" s="209"/>
      <c r="V93" s="5"/>
      <c r="AA93" s="28" t="str">
        <f>IF(SUM(AB93:AD93)=3,"ja","nein")</f>
        <v>nein</v>
      </c>
      <c r="AB93" s="28">
        <f>IF(K$11=AE$91,1,0)</f>
        <v>1</v>
      </c>
      <c r="AC93" s="28">
        <f>IF(P$96&gt;AE93,1,0)</f>
        <v>1</v>
      </c>
      <c r="AD93" s="28">
        <f>IF(P$96&lt;=AF93,1,0)</f>
        <v>0</v>
      </c>
      <c r="AE93" s="50">
        <v>1500</v>
      </c>
      <c r="AF93" s="50">
        <v>2500</v>
      </c>
      <c r="AG93" s="28">
        <v>1</v>
      </c>
      <c r="AI93" s="211">
        <v>80</v>
      </c>
      <c r="AJ93" s="211">
        <v>90</v>
      </c>
      <c r="AK93" s="153" t="s">
        <v>82</v>
      </c>
      <c r="AL93" s="153">
        <f>COUNTIFS('Etape 2 (Biométrie)'!$D$13:$D$2512,AL$84,'Etape 2 (Biométrie)'!$E$13:$E$2512,"&gt;"&amp;$AI93,'Etape 2 (Biométrie)'!$E$13:$E$2512,"&lt;="&amp;$AJ93)</f>
        <v>0</v>
      </c>
      <c r="AM93" s="153">
        <f>COUNTIFS('Etape 2 (Biométrie)'!$D$13:$D$2512,AM$84,'Etape 2 (Biométrie)'!$E$13:$E$2512,"&gt;"&amp;$AI93,'Etape 2 (Biométrie)'!$E$13:$E$2512,"&lt;="&amp;$AJ93)</f>
        <v>0</v>
      </c>
      <c r="AN93" s="108" t="str">
        <f t="shared" si="2"/>
        <v/>
      </c>
    </row>
    <row r="94" spans="1:42" ht="23" customHeight="1">
      <c r="B94" s="35"/>
      <c r="C94" s="50"/>
      <c r="D94" s="50"/>
      <c r="E94" s="50"/>
      <c r="F94" s="50"/>
      <c r="G94" s="50"/>
      <c r="H94" s="50"/>
      <c r="I94" s="50"/>
      <c r="J94" s="50"/>
      <c r="K94" s="50"/>
      <c r="L94" s="12"/>
      <c r="M94" s="37" t="s">
        <v>668</v>
      </c>
      <c r="N94" s="12"/>
      <c r="O94" s="50"/>
      <c r="P94" s="212">
        <f>COUNTIFS('Etape 2 (Biométrie)'!D$13:D$2512,"Truite fario",'Etape 2 (Biométrie)'!E$13:E$2512,"&gt;"&amp;P86)</f>
        <v>0</v>
      </c>
      <c r="Q94" s="213"/>
      <c r="R94" s="772"/>
      <c r="S94" s="50"/>
      <c r="T94" s="50"/>
      <c r="U94" s="209"/>
      <c r="V94" s="5"/>
      <c r="AA94" s="28" t="str">
        <f>IF(SUM(AB94:AD94)=3,"ja","nein")</f>
        <v>nein</v>
      </c>
      <c r="AB94" s="28">
        <f>IF(K$11=AE$91,1,0)</f>
        <v>1</v>
      </c>
      <c r="AC94" s="28">
        <f>IF(P$96&gt;AE94,1,0)</f>
        <v>1</v>
      </c>
      <c r="AD94" s="28">
        <f>IF(P$96&lt;=AF94,1,0)</f>
        <v>0</v>
      </c>
      <c r="AE94" s="50">
        <v>1000</v>
      </c>
      <c r="AF94" s="50">
        <v>1500</v>
      </c>
      <c r="AG94" s="28">
        <v>2</v>
      </c>
      <c r="AI94" s="211">
        <v>90</v>
      </c>
      <c r="AJ94" s="211">
        <v>100</v>
      </c>
      <c r="AK94" s="153" t="s">
        <v>83</v>
      </c>
      <c r="AL94" s="153">
        <f>COUNTIFS('Etape 2 (Biométrie)'!$D$13:$D$2512,AL$84,'Etape 2 (Biométrie)'!$E$13:$E$2512,"&gt;"&amp;$AI94,'Etape 2 (Biométrie)'!$E$13:$E$2512,"&lt;="&amp;$AJ94)</f>
        <v>0</v>
      </c>
      <c r="AM94" s="153">
        <f>COUNTIFS('Etape 2 (Biométrie)'!$D$13:$D$2512,AM$84,'Etape 2 (Biométrie)'!$E$13:$E$2512,"&gt;"&amp;$AI94,'Etape 2 (Biométrie)'!$E$13:$E$2512,"&lt;="&amp;$AJ94)</f>
        <v>0</v>
      </c>
      <c r="AN94" s="108" t="str">
        <f t="shared" si="2"/>
        <v/>
      </c>
    </row>
    <row r="95" spans="1:42" ht="23" customHeight="1">
      <c r="B95" s="35"/>
      <c r="C95" s="50"/>
      <c r="D95" s="50"/>
      <c r="E95" s="50"/>
      <c r="F95" s="50"/>
      <c r="G95" s="50"/>
      <c r="H95" s="50"/>
      <c r="I95" s="50"/>
      <c r="J95" s="50"/>
      <c r="K95" s="50"/>
      <c r="L95" s="50"/>
      <c r="M95" s="37" t="s">
        <v>608</v>
      </c>
      <c r="N95" s="12"/>
      <c r="O95" s="50"/>
      <c r="P95" s="375" t="str">
        <f>IF(P94=0,"non déterminable",P93/P94)</f>
        <v>non déterminable</v>
      </c>
      <c r="Q95" s="213"/>
      <c r="R95" s="772"/>
      <c r="S95" s="50"/>
      <c r="T95" s="50"/>
      <c r="U95" s="38"/>
      <c r="V95" s="505"/>
      <c r="AA95" s="28" t="str">
        <f>IF(SUM(AB95:AD95)=3,"ja","nein")</f>
        <v>nein</v>
      </c>
      <c r="AB95" s="28">
        <f>IF(K$11=AE$91,1,0)</f>
        <v>1</v>
      </c>
      <c r="AC95" s="28">
        <f>IF(P$96&gt;AE95,1,0)</f>
        <v>1</v>
      </c>
      <c r="AD95" s="28">
        <f>IF(P$96&lt;=AF95,1,0)</f>
        <v>0</v>
      </c>
      <c r="AE95" s="28">
        <v>250</v>
      </c>
      <c r="AF95" s="28">
        <v>1000</v>
      </c>
      <c r="AG95" s="28">
        <v>3</v>
      </c>
      <c r="AI95" s="211">
        <v>100</v>
      </c>
      <c r="AJ95" s="211">
        <v>110</v>
      </c>
      <c r="AK95" s="153" t="s">
        <v>84</v>
      </c>
      <c r="AL95" s="153">
        <f>COUNTIFS('Etape 2 (Biométrie)'!$D$13:$D$2512,AL$84,'Etape 2 (Biométrie)'!$E$13:$E$2512,"&gt;"&amp;$AI95,'Etape 2 (Biométrie)'!$E$13:$E$2512,"&lt;="&amp;$AJ95)</f>
        <v>0</v>
      </c>
      <c r="AM95" s="153">
        <f>COUNTIFS('Etape 2 (Biométrie)'!$D$13:$D$2512,AM$84,'Etape 2 (Biométrie)'!$E$13:$E$2512,"&gt;"&amp;$AI95,'Etape 2 (Biométrie)'!$E$13:$E$2512,"&lt;="&amp;$AJ95)</f>
        <v>0</v>
      </c>
      <c r="AN95" s="108" t="str">
        <f t="shared" si="2"/>
        <v/>
      </c>
    </row>
    <row r="96" spans="1:42" ht="23" customHeight="1">
      <c r="B96" s="35"/>
      <c r="C96" s="50"/>
      <c r="D96" s="50"/>
      <c r="E96" s="50"/>
      <c r="F96" s="50"/>
      <c r="G96" s="50"/>
      <c r="H96" s="50"/>
      <c r="I96" s="50"/>
      <c r="J96" s="50"/>
      <c r="K96" s="50"/>
      <c r="L96" s="50"/>
      <c r="M96" s="37" t="s">
        <v>669</v>
      </c>
      <c r="N96" s="12"/>
      <c r="O96" s="50"/>
      <c r="P96" s="375" t="str">
        <f>IF(ISNA(IF(E9="Données manquantes","",VLOOKUP("Truite fario",'Etape 2 (Biométrie)'!W$14:AB$76,6,FALSE)/COUNTIF('Etape 2 (Biométrie)'!D$13:D$2512,"Truite fario")*P93/$E$9)),"non déterminable",IF(E9="Données manquantes","",VLOOKUP("Truite fario",'Etape 2 (Biométrie)'!W$14:AB$76,6,FALSE)/COUNTIF('Etape 2 (Biométrie)'!D$13:D$2512,"Truite fario")*P93/$E$9))</f>
        <v/>
      </c>
      <c r="R96" s="795" t="str">
        <f>IF(E9="Données manquantes","Longueur ou largeur manquante","")</f>
        <v>Longueur ou largeur manquante</v>
      </c>
      <c r="S96" s="50"/>
      <c r="T96" s="50"/>
      <c r="U96" s="38"/>
      <c r="AA96" s="28" t="str">
        <f>IF(SUM(AB96:AD96)=3,"ja","nein")</f>
        <v>nein</v>
      </c>
      <c r="AB96" s="28">
        <f>IF(K$11=AE$91,1,0)</f>
        <v>1</v>
      </c>
      <c r="AC96" s="28">
        <v>1</v>
      </c>
      <c r="AD96" s="28">
        <f>IF(P$96&lt;=AF96,1,0)</f>
        <v>0</v>
      </c>
      <c r="AF96" s="28">
        <v>250</v>
      </c>
      <c r="AG96" s="28">
        <v>4</v>
      </c>
      <c r="AI96" s="211">
        <v>110</v>
      </c>
      <c r="AJ96" s="211">
        <v>120</v>
      </c>
      <c r="AK96" s="153" t="s">
        <v>85</v>
      </c>
      <c r="AL96" s="153">
        <f>COUNTIFS('Etape 2 (Biométrie)'!$D$13:$D$2512,AL$84,'Etape 2 (Biométrie)'!$E$13:$E$2512,"&gt;"&amp;$AI96,'Etape 2 (Biométrie)'!$E$13:$E$2512,"&lt;="&amp;$AJ96)</f>
        <v>0</v>
      </c>
      <c r="AM96" s="153">
        <f>COUNTIFS('Etape 2 (Biométrie)'!$D$13:$D$2512,AM$84,'Etape 2 (Biométrie)'!$E$13:$E$2512,"&gt;"&amp;$AI96,'Etape 2 (Biométrie)'!$E$13:$E$2512,"&lt;="&amp;$AJ96)</f>
        <v>0</v>
      </c>
      <c r="AN96" s="108" t="str">
        <f t="shared" si="2"/>
        <v/>
      </c>
    </row>
    <row r="97" spans="2:58" ht="23" customHeight="1">
      <c r="B97" s="35"/>
      <c r="C97" s="50"/>
      <c r="D97" s="50"/>
      <c r="E97" s="50"/>
      <c r="F97" s="50"/>
      <c r="G97" s="50"/>
      <c r="H97" s="50"/>
      <c r="I97" s="50"/>
      <c r="J97" s="50"/>
      <c r="K97" s="50"/>
      <c r="L97" s="50"/>
      <c r="M97" s="440"/>
      <c r="N97" s="50"/>
      <c r="O97" s="50"/>
      <c r="P97" s="50"/>
      <c r="Q97" s="376"/>
      <c r="R97" s="795"/>
      <c r="S97" s="50"/>
      <c r="T97" s="50"/>
      <c r="U97" s="38"/>
      <c r="AA97" s="115"/>
      <c r="AB97" s="115"/>
      <c r="AC97" s="115"/>
      <c r="AD97" s="115"/>
      <c r="AE97" s="115" t="s">
        <v>560</v>
      </c>
      <c r="AF97" s="115"/>
      <c r="AG97" s="115"/>
      <c r="AI97" s="211">
        <v>120</v>
      </c>
      <c r="AJ97" s="211">
        <v>130</v>
      </c>
      <c r="AK97" s="153" t="s">
        <v>86</v>
      </c>
      <c r="AL97" s="153">
        <f>COUNTIFS('Etape 2 (Biométrie)'!$D$13:$D$2512,AL$84,'Etape 2 (Biométrie)'!$E$13:$E$2512,"&gt;"&amp;$AI97,'Etape 2 (Biométrie)'!$E$13:$E$2512,"&lt;="&amp;$AJ97)</f>
        <v>0</v>
      </c>
      <c r="AM97" s="153">
        <f>COUNTIFS('Etape 2 (Biométrie)'!$D$13:$D$2512,AM$84,'Etape 2 (Biométrie)'!$E$13:$E$2512,"&gt;"&amp;$AI97,'Etape 2 (Biométrie)'!$E$13:$E$2512,"&lt;="&amp;$AJ97)</f>
        <v>0</v>
      </c>
      <c r="AN97" s="108" t="str">
        <f t="shared" si="2"/>
        <v/>
      </c>
    </row>
    <row r="98" spans="2:58" ht="23" customHeight="1">
      <c r="B98" s="35"/>
      <c r="C98" s="50"/>
      <c r="D98" s="50"/>
      <c r="E98" s="50"/>
      <c r="F98" s="50"/>
      <c r="G98" s="50"/>
      <c r="H98" s="50"/>
      <c r="I98" s="50"/>
      <c r="J98" s="50"/>
      <c r="K98" s="50"/>
      <c r="L98" s="50"/>
      <c r="M98" s="440"/>
      <c r="N98" s="50"/>
      <c r="O98" s="50"/>
      <c r="P98" s="50"/>
      <c r="Q98" s="50"/>
      <c r="R98" s="50"/>
      <c r="S98" s="50"/>
      <c r="T98" s="50"/>
      <c r="U98" s="38"/>
      <c r="AA98" s="28" t="str">
        <f>IF(SUM(AB98:AD98)=3,"ja","nein")</f>
        <v>nein</v>
      </c>
      <c r="AB98" s="28">
        <f>IF(K$11=AE$97,1,0)</f>
        <v>0</v>
      </c>
      <c r="AC98" s="28">
        <f>IF(P$96&gt;AE98,1,0)</f>
        <v>1</v>
      </c>
      <c r="AD98" s="28">
        <v>1</v>
      </c>
      <c r="AE98" s="28">
        <v>2000</v>
      </c>
      <c r="AG98" s="28">
        <v>0</v>
      </c>
      <c r="AI98" s="211">
        <v>130</v>
      </c>
      <c r="AJ98" s="211">
        <v>140</v>
      </c>
      <c r="AK98" s="153" t="s">
        <v>87</v>
      </c>
      <c r="AL98" s="153">
        <f>COUNTIFS('Etape 2 (Biométrie)'!$D$13:$D$2512,AL$84,'Etape 2 (Biométrie)'!$E$13:$E$2512,"&gt;"&amp;$AI98,'Etape 2 (Biométrie)'!$E$13:$E$2512,"&lt;="&amp;$AJ98)</f>
        <v>0</v>
      </c>
      <c r="AM98" s="153">
        <f>COUNTIFS('Etape 2 (Biométrie)'!$D$13:$D$2512,AM$84,'Etape 2 (Biométrie)'!$E$13:$E$2512,"&gt;"&amp;$AI98,'Etape 2 (Biométrie)'!$E$13:$E$2512,"&lt;="&amp;$AJ98)</f>
        <v>0</v>
      </c>
      <c r="AN98" s="108" t="str">
        <f t="shared" si="2"/>
        <v/>
      </c>
    </row>
    <row r="99" spans="2:58" ht="23" customHeight="1">
      <c r="B99" s="214"/>
      <c r="C99" s="115"/>
      <c r="D99" s="115"/>
      <c r="E99" s="115"/>
      <c r="F99" s="115"/>
      <c r="G99" s="115"/>
      <c r="H99" s="115"/>
      <c r="I99" s="115"/>
      <c r="J99" s="115"/>
      <c r="K99" s="115"/>
      <c r="L99" s="115"/>
      <c r="M99" s="439"/>
      <c r="N99" s="115"/>
      <c r="O99" s="115"/>
      <c r="P99" s="115"/>
      <c r="Q99" s="115"/>
      <c r="R99" s="115"/>
      <c r="S99" s="115"/>
      <c r="T99" s="115"/>
      <c r="U99" s="215"/>
      <c r="AA99" s="28" t="str">
        <f>IF(SUM(AB99:AD99)=3,"ja","nein")</f>
        <v>nein</v>
      </c>
      <c r="AB99" s="28">
        <f>IF(K$11=AE$97,1,0)</f>
        <v>0</v>
      </c>
      <c r="AC99" s="28">
        <f>IF(P$96&gt;AE99,1,0)</f>
        <v>1</v>
      </c>
      <c r="AD99" s="28">
        <f>IF(P$96&lt;=AF99,1,0)</f>
        <v>0</v>
      </c>
      <c r="AE99" s="28">
        <v>1000</v>
      </c>
      <c r="AF99" s="28">
        <v>2000</v>
      </c>
      <c r="AG99" s="28">
        <v>1</v>
      </c>
      <c r="AI99" s="211">
        <v>140</v>
      </c>
      <c r="AJ99" s="211">
        <v>150</v>
      </c>
      <c r="AK99" s="153" t="s">
        <v>88</v>
      </c>
      <c r="AL99" s="153">
        <f>COUNTIFS('Etape 2 (Biométrie)'!$D$13:$D$2512,AL$84,'Etape 2 (Biométrie)'!$E$13:$E$2512,"&gt;"&amp;$AI99,'Etape 2 (Biométrie)'!$E$13:$E$2512,"&lt;="&amp;$AJ99)</f>
        <v>0</v>
      </c>
      <c r="AM99" s="153">
        <f>COUNTIFS('Etape 2 (Biométrie)'!$D$13:$D$2512,AM$84,'Etape 2 (Biométrie)'!$E$13:$E$2512,"&gt;"&amp;$AI99,'Etape 2 (Biométrie)'!$E$13:$E$2512,"&lt;="&amp;$AJ99)</f>
        <v>0</v>
      </c>
      <c r="AN99" s="108" t="str">
        <f t="shared" si="2"/>
        <v/>
      </c>
    </row>
    <row r="100" spans="2:58" ht="23" customHeight="1" thickBot="1">
      <c r="B100" s="35"/>
      <c r="C100" s="50"/>
      <c r="D100" s="363"/>
      <c r="E100" s="363"/>
      <c r="F100" s="363"/>
      <c r="G100" s="363"/>
      <c r="H100" s="363"/>
      <c r="I100" s="363"/>
      <c r="J100" s="363"/>
      <c r="K100" s="363"/>
      <c r="L100" s="363"/>
      <c r="M100" s="440"/>
      <c r="N100" s="363"/>
      <c r="O100" s="363"/>
      <c r="P100" s="363"/>
      <c r="Q100" s="363"/>
      <c r="R100" s="363"/>
      <c r="S100" s="363"/>
      <c r="T100" s="363"/>
      <c r="U100" s="38"/>
      <c r="AA100" s="28" t="str">
        <f>IF(SUM(AB100:AD100)=3,"ja","nein")</f>
        <v>nein</v>
      </c>
      <c r="AB100" s="28">
        <f>IF(K$11=AE$97,1,0)</f>
        <v>0</v>
      </c>
      <c r="AC100" s="28">
        <f>IF(P$96&gt;AE100,1,0)</f>
        <v>1</v>
      </c>
      <c r="AD100" s="28">
        <f>IF(P$96&lt;=AF100,1,0)</f>
        <v>0</v>
      </c>
      <c r="AE100" s="28">
        <v>500</v>
      </c>
      <c r="AF100" s="28">
        <v>1000</v>
      </c>
      <c r="AG100" s="28">
        <v>2</v>
      </c>
      <c r="AI100" s="211">
        <v>150</v>
      </c>
      <c r="AJ100" s="211">
        <v>160</v>
      </c>
      <c r="AK100" s="153" t="s">
        <v>89</v>
      </c>
      <c r="AL100" s="153">
        <f>COUNTIFS('Etape 2 (Biométrie)'!$D$13:$D$2512,AL$84,'Etape 2 (Biométrie)'!$E$13:$E$2512,"&gt;"&amp;$AI100,'Etape 2 (Biométrie)'!$E$13:$E$2512,"&lt;="&amp;$AJ100)</f>
        <v>0</v>
      </c>
      <c r="AM100" s="153">
        <f>COUNTIFS('Etape 2 (Biométrie)'!$D$13:$D$2512,AM$84,'Etape 2 (Biométrie)'!$E$13:$E$2512,"&gt;"&amp;$AI100,'Etape 2 (Biométrie)'!$E$13:$E$2512,"&lt;="&amp;$AJ100)</f>
        <v>0</v>
      </c>
      <c r="AN100" s="108" t="str">
        <f t="shared" si="2"/>
        <v/>
      </c>
    </row>
    <row r="101" spans="2:58" ht="26" customHeight="1">
      <c r="B101" s="35"/>
      <c r="C101" s="50"/>
      <c r="D101" s="363"/>
      <c r="E101" s="363"/>
      <c r="F101" s="363"/>
      <c r="G101" s="363"/>
      <c r="H101" s="363"/>
      <c r="I101" s="363"/>
      <c r="J101" s="363"/>
      <c r="K101" s="363"/>
      <c r="L101" s="363"/>
      <c r="M101" s="718" t="s">
        <v>646</v>
      </c>
      <c r="N101" s="719"/>
      <c r="O101" s="719"/>
      <c r="P101" s="719"/>
      <c r="Q101" s="719"/>
      <c r="R101" s="719"/>
      <c r="S101" s="720"/>
      <c r="T101" s="363"/>
      <c r="U101" s="38"/>
      <c r="AA101" s="28" t="str">
        <f>IF(SUM(AB101:AD101)=3,"ja","nein")</f>
        <v>nein</v>
      </c>
      <c r="AB101" s="28">
        <f>IF(K$11=AE$97,1,0)</f>
        <v>0</v>
      </c>
      <c r="AC101" s="28">
        <f>IF(P$96&gt;AE101,1,0)</f>
        <v>1</v>
      </c>
      <c r="AD101" s="28">
        <f>IF(P$96&lt;=AF101,1,0)</f>
        <v>0</v>
      </c>
      <c r="AE101" s="28">
        <v>250</v>
      </c>
      <c r="AF101" s="28">
        <v>500</v>
      </c>
      <c r="AG101" s="28">
        <v>3</v>
      </c>
      <c r="AI101" s="211">
        <v>160</v>
      </c>
      <c r="AJ101" s="211">
        <v>170</v>
      </c>
      <c r="AK101" s="153" t="s">
        <v>90</v>
      </c>
      <c r="AL101" s="153">
        <f>COUNTIFS('Etape 2 (Biométrie)'!$D$13:$D$2512,AL$84,'Etape 2 (Biométrie)'!$E$13:$E$2512,"&gt;"&amp;$AI101,'Etape 2 (Biométrie)'!$E$13:$E$2512,"&lt;="&amp;$AJ101)</f>
        <v>0</v>
      </c>
      <c r="AM101" s="153">
        <f>COUNTIFS('Etape 2 (Biométrie)'!$D$13:$D$2512,AM$84,'Etape 2 (Biométrie)'!$E$13:$E$2512,"&gt;"&amp;$AI101,'Etape 2 (Biométrie)'!$E$13:$E$2512,"&lt;="&amp;$AJ101)</f>
        <v>0</v>
      </c>
      <c r="AN101" s="108" t="str">
        <f t="shared" si="2"/>
        <v/>
      </c>
    </row>
    <row r="102" spans="2:58" ht="26" customHeight="1" thickBot="1">
      <c r="B102" s="35"/>
      <c r="C102" s="50"/>
      <c r="D102" s="363"/>
      <c r="E102" s="363"/>
      <c r="F102" s="199" t="str">
        <f>AM84</f>
        <v>-</v>
      </c>
      <c r="G102" s="199"/>
      <c r="H102" s="363"/>
      <c r="I102" s="363"/>
      <c r="J102" s="363"/>
      <c r="K102" s="363"/>
      <c r="L102" s="363"/>
      <c r="M102" s="721"/>
      <c r="N102" s="722"/>
      <c r="O102" s="722"/>
      <c r="P102" s="722"/>
      <c r="Q102" s="722"/>
      <c r="R102" s="722"/>
      <c r="S102" s="723"/>
      <c r="T102" s="363"/>
      <c r="U102" s="38"/>
      <c r="AA102" s="28" t="str">
        <f>IF(SUM(AB102:AD102)=3,"ja","nein")</f>
        <v>nein</v>
      </c>
      <c r="AB102" s="28">
        <f>IF(K$11=AE$97,1,0)</f>
        <v>0</v>
      </c>
      <c r="AC102" s="28">
        <v>1</v>
      </c>
      <c r="AD102" s="28">
        <f>IF(P$96&lt;=AF102,1,0)</f>
        <v>0</v>
      </c>
      <c r="AF102" s="28">
        <v>250</v>
      </c>
      <c r="AG102" s="28">
        <v>4</v>
      </c>
      <c r="AI102" s="211">
        <v>170</v>
      </c>
      <c r="AJ102" s="211">
        <v>180</v>
      </c>
      <c r="AK102" s="153" t="s">
        <v>91</v>
      </c>
      <c r="AL102" s="153">
        <f>COUNTIFS('Etape 2 (Biométrie)'!$D$13:$D$2512,AL$84,'Etape 2 (Biométrie)'!$E$13:$E$2512,"&gt;"&amp;$AI102,'Etape 2 (Biométrie)'!$E$13:$E$2512,"&lt;="&amp;$AJ102)</f>
        <v>0</v>
      </c>
      <c r="AM102" s="153">
        <f>COUNTIFS('Etape 2 (Biométrie)'!$D$13:$D$2512,AM$84,'Etape 2 (Biométrie)'!$E$13:$E$2512,"&gt;"&amp;$AI102,'Etape 2 (Biométrie)'!$E$13:$E$2512,"&lt;="&amp;$AJ102)</f>
        <v>0</v>
      </c>
      <c r="AN102" s="108" t="str">
        <f t="shared" si="2"/>
        <v/>
      </c>
    </row>
    <row r="103" spans="2:58" ht="23" customHeight="1">
      <c r="B103" s="35"/>
      <c r="C103" s="50"/>
      <c r="D103" s="363"/>
      <c r="E103" s="363"/>
      <c r="F103" s="363"/>
      <c r="G103" s="363"/>
      <c r="H103" s="363"/>
      <c r="I103" s="363"/>
      <c r="J103" s="363"/>
      <c r="K103" s="363"/>
      <c r="L103" s="363"/>
      <c r="M103" s="109"/>
      <c r="N103" s="204"/>
      <c r="O103" s="204"/>
      <c r="P103" s="204"/>
      <c r="Q103" s="204"/>
      <c r="R103" s="204"/>
      <c r="S103" s="204"/>
      <c r="T103" s="363"/>
      <c r="U103" s="38"/>
      <c r="AA103" s="115"/>
      <c r="AB103" s="115"/>
      <c r="AC103" s="115"/>
      <c r="AD103" s="115"/>
      <c r="AE103" s="115" t="s">
        <v>561</v>
      </c>
      <c r="AF103" s="115"/>
      <c r="AG103" s="115"/>
      <c r="AI103" s="211">
        <v>180</v>
      </c>
      <c r="AJ103" s="211">
        <v>190</v>
      </c>
      <c r="AK103" s="153" t="s">
        <v>92</v>
      </c>
      <c r="AL103" s="153">
        <f>COUNTIFS('Etape 2 (Biométrie)'!$D$13:$D$2512,AL$84,'Etape 2 (Biométrie)'!$E$13:$E$2512,"&gt;"&amp;$AI103,'Etape 2 (Biométrie)'!$E$13:$E$2512,"&lt;="&amp;$AJ103)</f>
        <v>0</v>
      </c>
      <c r="AM103" s="153">
        <f>COUNTIFS('Etape 2 (Biométrie)'!$D$13:$D$2512,AM$84,'Etape 2 (Biométrie)'!$E$13:$E$2512,"&gt;"&amp;$AI103,'Etape 2 (Biométrie)'!$E$13:$E$2512,"&lt;="&amp;$AJ103)</f>
        <v>0</v>
      </c>
      <c r="AN103" s="108" t="str">
        <f t="shared" si="2"/>
        <v/>
      </c>
    </row>
    <row r="104" spans="2:58" ht="23" customHeight="1" thickBot="1">
      <c r="B104" s="35"/>
      <c r="C104" s="50"/>
      <c r="D104" s="363"/>
      <c r="E104" s="363"/>
      <c r="F104" s="363"/>
      <c r="G104" s="363"/>
      <c r="H104" s="363"/>
      <c r="I104" s="363"/>
      <c r="J104" s="363"/>
      <c r="K104" s="363"/>
      <c r="L104" s="363"/>
      <c r="M104" s="440"/>
      <c r="N104" s="363"/>
      <c r="O104" s="363"/>
      <c r="P104" s="363"/>
      <c r="Q104" s="363"/>
      <c r="R104" s="363"/>
      <c r="S104" s="363"/>
      <c r="T104" s="363"/>
      <c r="U104" s="38"/>
      <c r="AA104" s="28" t="str">
        <f>IF(SUM(AB104:AD104)=3,"ja","nein")</f>
        <v>nein</v>
      </c>
      <c r="AB104" s="28">
        <f>IF(K$11=AE$103,1,0)</f>
        <v>0</v>
      </c>
      <c r="AC104" s="28">
        <f>IF(P$96&gt;AE104,1,0)</f>
        <v>1</v>
      </c>
      <c r="AD104" s="28">
        <v>1</v>
      </c>
      <c r="AE104" s="28">
        <v>400</v>
      </c>
      <c r="AG104" s="28">
        <v>0</v>
      </c>
      <c r="AI104" s="211">
        <v>190</v>
      </c>
      <c r="AJ104" s="211">
        <v>200</v>
      </c>
      <c r="AK104" s="153" t="s">
        <v>93</v>
      </c>
      <c r="AL104" s="153">
        <f>COUNTIFS('Etape 2 (Biométrie)'!$D$13:$D$2512,AL$84,'Etape 2 (Biométrie)'!$E$13:$E$2512,"&gt;"&amp;$AI104,'Etape 2 (Biométrie)'!$E$13:$E$2512,"&lt;="&amp;$AJ104)</f>
        <v>0</v>
      </c>
      <c r="AM104" s="153">
        <f>COUNTIFS('Etape 2 (Biométrie)'!$D$13:$D$2512,AM$84,'Etape 2 (Biométrie)'!$E$13:$E$2512,"&gt;"&amp;$AI104,'Etape 2 (Biométrie)'!$E$13:$E$2512,"&lt;="&amp;$AJ104)</f>
        <v>0</v>
      </c>
      <c r="AN104" s="108" t="str">
        <f t="shared" si="2"/>
        <v/>
      </c>
      <c r="AP104" s="45"/>
      <c r="AQ104" s="736"/>
      <c r="AR104" s="736"/>
      <c r="AS104" s="736"/>
      <c r="AT104" s="736"/>
    </row>
    <row r="105" spans="2:58" ht="23" customHeight="1" thickBot="1">
      <c r="B105" s="35"/>
      <c r="C105" s="50"/>
      <c r="D105" s="363"/>
      <c r="E105" s="363"/>
      <c r="F105" s="363"/>
      <c r="G105" s="363"/>
      <c r="H105" s="363"/>
      <c r="I105" s="363"/>
      <c r="J105" s="363"/>
      <c r="K105" s="363"/>
      <c r="L105" s="363"/>
      <c r="M105" s="440"/>
      <c r="N105" s="363"/>
      <c r="O105" s="363"/>
      <c r="P105" s="363"/>
      <c r="Q105" s="363"/>
      <c r="R105" s="363"/>
      <c r="S105" s="363"/>
      <c r="T105" s="363"/>
      <c r="U105" s="38"/>
      <c r="AA105" s="28" t="str">
        <f>IF(SUM(AB105:AD105)=3,"ja","nein")</f>
        <v>nein</v>
      </c>
      <c r="AB105" s="28">
        <f>IF(K$11=AE$103,1,0)</f>
        <v>0</v>
      </c>
      <c r="AC105" s="28">
        <f>IF(P$96&gt;AE105,1,0)</f>
        <v>1</v>
      </c>
      <c r="AD105" s="28">
        <f>IF(P$96&lt;=AF105,1,0)</f>
        <v>0</v>
      </c>
      <c r="AE105" s="28">
        <v>300</v>
      </c>
      <c r="AF105" s="28">
        <v>400</v>
      </c>
      <c r="AG105" s="28">
        <v>1</v>
      </c>
      <c r="AI105" s="211">
        <v>200</v>
      </c>
      <c r="AJ105" s="211">
        <v>210</v>
      </c>
      <c r="AK105" s="153" t="s">
        <v>94</v>
      </c>
      <c r="AL105" s="153">
        <f>COUNTIFS('Etape 2 (Biométrie)'!$D$13:$D$2512,AL$84,'Etape 2 (Biométrie)'!$E$13:$E$2512,"&gt;"&amp;$AI105,'Etape 2 (Biométrie)'!$E$13:$E$2512,"&lt;="&amp;$AJ105)</f>
        <v>0</v>
      </c>
      <c r="AM105" s="153">
        <f>COUNTIFS('Etape 2 (Biométrie)'!$D$13:$D$2512,AM$84,'Etape 2 (Biométrie)'!$E$13:$E$2512,"&gt;"&amp;$AI105,'Etape 2 (Biométrie)'!$E$13:$E$2512,"&lt;="&amp;$AJ105)</f>
        <v>0</v>
      </c>
      <c r="AN105" s="108" t="str">
        <f t="shared" si="2"/>
        <v/>
      </c>
      <c r="AP105" s="709" t="s">
        <v>180</v>
      </c>
      <c r="AQ105" s="709"/>
      <c r="AR105" s="709"/>
      <c r="AS105" s="709"/>
      <c r="AT105" s="709"/>
      <c r="AU105" s="709"/>
      <c r="AV105" s="709"/>
      <c r="AW105" s="709"/>
      <c r="AX105" s="548"/>
      <c r="AY105" s="709"/>
      <c r="AZ105" s="709"/>
      <c r="BE105" s="110" t="s">
        <v>231</v>
      </c>
      <c r="BF105" s="45"/>
    </row>
    <row r="106" spans="2:58" ht="23" customHeight="1" thickBot="1">
      <c r="B106" s="35"/>
      <c r="C106" s="50"/>
      <c r="D106" s="363"/>
      <c r="E106" s="363"/>
      <c r="F106" s="363"/>
      <c r="G106" s="363"/>
      <c r="H106" s="363"/>
      <c r="I106" s="363"/>
      <c r="J106" s="363"/>
      <c r="K106" s="363"/>
      <c r="L106" s="363"/>
      <c r="M106" s="440"/>
      <c r="N106" s="363"/>
      <c r="O106" s="363"/>
      <c r="P106" s="363"/>
      <c r="Q106" s="363"/>
      <c r="R106" s="363"/>
      <c r="S106" s="363"/>
      <c r="T106" s="363"/>
      <c r="U106" s="38"/>
      <c r="AA106" s="28" t="str">
        <f>IF(SUM(AB106:AD106)=3,"ja","nein")</f>
        <v>nein</v>
      </c>
      <c r="AB106" s="28">
        <f>IF(K$11=AE$103,1,0)</f>
        <v>0</v>
      </c>
      <c r="AC106" s="28">
        <f>IF(P$96&gt;AE106,1,0)</f>
        <v>1</v>
      </c>
      <c r="AD106" s="28">
        <f>IF(P$96&lt;=AF106,1,0)</f>
        <v>0</v>
      </c>
      <c r="AE106" s="28">
        <v>200</v>
      </c>
      <c r="AF106" s="28">
        <v>300</v>
      </c>
      <c r="AG106" s="28">
        <v>2</v>
      </c>
      <c r="AI106" s="211">
        <v>210</v>
      </c>
      <c r="AJ106" s="211">
        <v>220</v>
      </c>
      <c r="AK106" s="153" t="s">
        <v>95</v>
      </c>
      <c r="AL106" s="153">
        <f>COUNTIFS('Etape 2 (Biométrie)'!$D$13:$D$2512,AL$84,'Etape 2 (Biométrie)'!$E$13:$E$2512,"&gt;"&amp;$AI106,'Etape 2 (Biométrie)'!$E$13:$E$2512,"&lt;="&amp;$AJ106)</f>
        <v>0</v>
      </c>
      <c r="AM106" s="153">
        <f>COUNTIFS('Etape 2 (Biométrie)'!$D$13:$D$2512,AM$84,'Etape 2 (Biométrie)'!$E$13:$E$2512,"&gt;"&amp;$AI106,'Etape 2 (Biométrie)'!$E$13:$E$2512,"&lt;="&amp;$AJ106)</f>
        <v>0</v>
      </c>
      <c r="AN106" s="108" t="str">
        <f t="shared" si="2"/>
        <v/>
      </c>
      <c r="AP106" s="216" t="s">
        <v>136</v>
      </c>
      <c r="AQ106" s="216" t="s">
        <v>662</v>
      </c>
      <c r="AR106" s="217" t="s">
        <v>9</v>
      </c>
      <c r="AS106" s="216" t="s">
        <v>243</v>
      </c>
      <c r="AT106" s="337" t="s">
        <v>235</v>
      </c>
      <c r="AU106" s="217" t="s">
        <v>0</v>
      </c>
      <c r="AV106" s="216" t="s">
        <v>232</v>
      </c>
      <c r="AW106" s="492" t="s">
        <v>244</v>
      </c>
      <c r="AX106" s="337" t="s">
        <v>235</v>
      </c>
      <c r="AY106" s="492" t="s">
        <v>663</v>
      </c>
      <c r="BE106" s="45" t="s">
        <v>208</v>
      </c>
      <c r="BF106" s="45" t="s">
        <v>207</v>
      </c>
    </row>
    <row r="107" spans="2:58" ht="23" customHeight="1">
      <c r="B107" s="35"/>
      <c r="C107" s="50"/>
      <c r="D107" s="363"/>
      <c r="E107" s="363"/>
      <c r="F107" s="363"/>
      <c r="G107" s="363"/>
      <c r="H107" s="363"/>
      <c r="I107" s="363"/>
      <c r="J107" s="363"/>
      <c r="K107" s="363"/>
      <c r="L107" s="363"/>
      <c r="M107" s="440"/>
      <c r="N107" s="363"/>
      <c r="O107" s="363"/>
      <c r="P107" s="363"/>
      <c r="Q107" s="363"/>
      <c r="R107" s="363"/>
      <c r="S107" s="363"/>
      <c r="T107" s="363"/>
      <c r="U107" s="38"/>
      <c r="AA107" s="28" t="str">
        <f>IF(SUM(AB107:AD107)=3,"ja","nein")</f>
        <v>nein</v>
      </c>
      <c r="AB107" s="28">
        <f>IF(K$11=AE$103,1,0)</f>
        <v>0</v>
      </c>
      <c r="AC107" s="28">
        <f>IF(P$96&gt;AE107,1,0)</f>
        <v>1</v>
      </c>
      <c r="AD107" s="28">
        <f>IF(P$96&lt;=AF107,1,0)</f>
        <v>0</v>
      </c>
      <c r="AE107" s="28">
        <v>100</v>
      </c>
      <c r="AF107" s="28">
        <v>200</v>
      </c>
      <c r="AG107" s="28">
        <v>3</v>
      </c>
      <c r="AI107" s="211">
        <v>220</v>
      </c>
      <c r="AJ107" s="211">
        <v>230</v>
      </c>
      <c r="AK107" s="153" t="s">
        <v>96</v>
      </c>
      <c r="AL107" s="153">
        <f>COUNTIFS('Etape 2 (Biométrie)'!$D$13:$D$2512,AL$84,'Etape 2 (Biométrie)'!$E$13:$E$2512,"&gt;"&amp;$AI107,'Etape 2 (Biométrie)'!$E$13:$E$2512,"&lt;="&amp;$AJ107)</f>
        <v>0</v>
      </c>
      <c r="AM107" s="153">
        <f>COUNTIFS('Etape 2 (Biométrie)'!$D$13:$D$2512,AM$84,'Etape 2 (Biométrie)'!$E$13:$E$2512,"&gt;"&amp;$AI107,'Etape 2 (Biométrie)'!$E$13:$E$2512,"&lt;="&amp;$AJ107)</f>
        <v>0</v>
      </c>
      <c r="AN107" s="108" t="str">
        <f t="shared" si="2"/>
        <v/>
      </c>
      <c r="AP107" s="218">
        <v>1</v>
      </c>
      <c r="AQ107" s="219" t="str">
        <f t="shared" ref="AQ107:AQ122" si="3">D120</f>
        <v>-</v>
      </c>
      <c r="AR107" s="220" t="e">
        <f>VLOOKUP(AQ107,'Etape 2 (Biométrie)'!W$14:X$75,2,FALSE)</f>
        <v>#N/A</v>
      </c>
      <c r="AS107" s="296">
        <v>0</v>
      </c>
      <c r="AT107" s="218">
        <f>IF(AND(OR(AS107=0,AW107=0),E120&lt;&gt;"non prises en compte"),1,0)</f>
        <v>0</v>
      </c>
      <c r="AU107" s="221" t="str">
        <f>IF(E120="non prises en compte","",IF(AND(AS107=0,AW107=0),"",IF(OR(AS107=1,AW107=1),0,4)))</f>
        <v/>
      </c>
      <c r="AV107" s="28">
        <f>SUM(COUNTIF(AU107:AU122,4),COUNTIF(AU107:AU121,0))</f>
        <v>0</v>
      </c>
      <c r="AW107" s="506">
        <v>0</v>
      </c>
      <c r="AX107" s="506">
        <f>IF(AQ107="Truite lacustre","",IF(AND(OR(AS107=0,AW107=0),E120&lt;&gt;"non prises en compte"),1,0))</f>
        <v>0</v>
      </c>
      <c r="AY107" s="218" t="str">
        <f>IF(AQ107="Truite lacustre","",AU107)</f>
        <v/>
      </c>
      <c r="BE107" s="610"/>
      <c r="BF107" s="610"/>
    </row>
    <row r="108" spans="2:58" ht="23" customHeight="1" thickBot="1">
      <c r="B108" s="35"/>
      <c r="C108" s="50"/>
      <c r="D108" s="363"/>
      <c r="E108" s="363"/>
      <c r="F108" s="363"/>
      <c r="G108" s="363"/>
      <c r="H108" s="363"/>
      <c r="I108" s="363"/>
      <c r="J108" s="363"/>
      <c r="K108" s="363"/>
      <c r="L108" s="363"/>
      <c r="M108" s="440"/>
      <c r="N108" s="363"/>
      <c r="O108" s="363"/>
      <c r="P108" s="363"/>
      <c r="Q108" s="363"/>
      <c r="R108" s="363"/>
      <c r="S108" s="363"/>
      <c r="T108" s="363"/>
      <c r="U108" s="38"/>
      <c r="AA108" s="115" t="str">
        <f>IF(SUM(AB108:AD108)=3,"ja","nein")</f>
        <v>nein</v>
      </c>
      <c r="AB108" s="115">
        <f>IF(K$11=AE$103,1,0)</f>
        <v>0</v>
      </c>
      <c r="AC108" s="115">
        <v>1</v>
      </c>
      <c r="AD108" s="115">
        <f>IF(P$96&lt;=AF108,1,0)</f>
        <v>0</v>
      </c>
      <c r="AE108" s="115"/>
      <c r="AF108" s="115">
        <v>100</v>
      </c>
      <c r="AG108" s="115">
        <v>4</v>
      </c>
      <c r="AI108" s="211">
        <v>230</v>
      </c>
      <c r="AJ108" s="211">
        <v>240</v>
      </c>
      <c r="AK108" s="153" t="s">
        <v>97</v>
      </c>
      <c r="AL108" s="153">
        <f>COUNTIFS('Etape 2 (Biométrie)'!$D$13:$D$2512,AL$84,'Etape 2 (Biométrie)'!$E$13:$E$2512,"&gt;"&amp;$AI108,'Etape 2 (Biométrie)'!$E$13:$E$2512,"&lt;="&amp;$AJ108)</f>
        <v>0</v>
      </c>
      <c r="AM108" s="153">
        <f>COUNTIFS('Etape 2 (Biométrie)'!$D$13:$D$2512,AM$84,'Etape 2 (Biométrie)'!$E$13:$E$2512,"&gt;"&amp;$AI108,'Etape 2 (Biométrie)'!$E$13:$E$2512,"&lt;="&amp;$AJ108)</f>
        <v>0</v>
      </c>
      <c r="AN108" s="108" t="str">
        <f t="shared" si="2"/>
        <v/>
      </c>
      <c r="AP108" s="221">
        <v>2</v>
      </c>
      <c r="AQ108" s="222" t="str">
        <f t="shared" si="3"/>
        <v>-</v>
      </c>
      <c r="AR108" s="223" t="e">
        <f>VLOOKUP(AQ108,'Etape 2 (Biométrie)'!W$14:X$75,2,FALSE)</f>
        <v>#N/A</v>
      </c>
      <c r="AS108" s="297">
        <v>0</v>
      </c>
      <c r="AT108" s="221">
        <f>IF(AND(OR(AS108=0,AW108=0),E121&lt;&gt;"non prises en compte"),1,0)</f>
        <v>0</v>
      </c>
      <c r="AU108" s="221" t="str">
        <f t="shared" ref="AU108:AU122" si="4">IF(E121="non prises en compte","",IF(AND(AS108=0,AW108=0),"",IF(OR(AS108=1,AW108=1),0,4)))</f>
        <v/>
      </c>
      <c r="AW108" s="297">
        <v>0</v>
      </c>
      <c r="AX108" s="506">
        <f t="shared" ref="AX108:AX122" si="5">IF(AQ108="Truite lacustre","",IF(AND(OR(AS108=0,AW108=0),E121&lt;&gt;"non prises en compte"),1,0))</f>
        <v>0</v>
      </c>
      <c r="AY108" s="221" t="str">
        <f>IF(AQ108="Truite lacustre","",AU108)</f>
        <v/>
      </c>
      <c r="BE108" s="610"/>
      <c r="BF108" s="610"/>
    </row>
    <row r="109" spans="2:58" ht="23" customHeight="1" thickBot="1">
      <c r="B109" s="35"/>
      <c r="C109" s="50"/>
      <c r="D109" s="363"/>
      <c r="E109" s="363"/>
      <c r="F109" s="363"/>
      <c r="G109" s="363"/>
      <c r="H109" s="363"/>
      <c r="I109" s="363"/>
      <c r="J109" s="363"/>
      <c r="K109" s="363"/>
      <c r="L109" s="371"/>
      <c r="M109" s="773" t="s">
        <v>647</v>
      </c>
      <c r="N109" s="774"/>
      <c r="O109" s="775"/>
      <c r="P109" s="371"/>
      <c r="Q109" s="371"/>
      <c r="R109" s="371"/>
      <c r="S109" s="371"/>
      <c r="T109" s="363"/>
      <c r="U109" s="38"/>
      <c r="AE109" s="59"/>
      <c r="AF109" s="50"/>
      <c r="AG109" s="50"/>
      <c r="AI109" s="211">
        <v>240</v>
      </c>
      <c r="AJ109" s="211">
        <v>250</v>
      </c>
      <c r="AK109" s="153" t="s">
        <v>98</v>
      </c>
      <c r="AL109" s="153">
        <f>COUNTIFS('Etape 2 (Biométrie)'!$D$13:$D$2512,AL$84,'Etape 2 (Biométrie)'!$E$13:$E$2512,"&gt;"&amp;$AI109,'Etape 2 (Biométrie)'!$E$13:$E$2512,"&lt;="&amp;$AJ109)</f>
        <v>0</v>
      </c>
      <c r="AM109" s="153">
        <f>COUNTIFS('Etape 2 (Biométrie)'!$D$13:$D$2512,AM$84,'Etape 2 (Biométrie)'!$E$13:$E$2512,"&gt;"&amp;$AI109,'Etape 2 (Biométrie)'!$E$13:$E$2512,"&lt;="&amp;$AJ109)</f>
        <v>0</v>
      </c>
      <c r="AN109" s="108" t="str">
        <f t="shared" si="2"/>
        <v/>
      </c>
      <c r="AP109" s="221">
        <v>3</v>
      </c>
      <c r="AQ109" s="222" t="str">
        <f t="shared" si="3"/>
        <v>-</v>
      </c>
      <c r="AR109" s="223" t="e">
        <f>VLOOKUP(AQ109,'Etape 2 (Biométrie)'!W$14:X$75,2,FALSE)</f>
        <v>#N/A</v>
      </c>
      <c r="AS109" s="297">
        <v>0</v>
      </c>
      <c r="AT109" s="221">
        <f t="shared" ref="AT109:AT122" si="6">IF(AND(OR(AS109=0,AW109=0),E122&lt;&gt;"non prises en compte"),1,0)</f>
        <v>0</v>
      </c>
      <c r="AU109" s="221" t="str">
        <f t="shared" si="4"/>
        <v/>
      </c>
      <c r="AW109" s="297">
        <v>0</v>
      </c>
      <c r="AX109" s="506">
        <f t="shared" si="5"/>
        <v>0</v>
      </c>
      <c r="AY109" s="221" t="str">
        <f t="shared" ref="AY109:AY122" si="7">IF(AQ109="Truite lacustre","",AU109)</f>
        <v/>
      </c>
      <c r="BE109" s="610"/>
      <c r="BF109" s="610"/>
    </row>
    <row r="110" spans="2:58" ht="23" customHeight="1">
      <c r="B110" s="35"/>
      <c r="C110" s="50"/>
      <c r="D110" s="363"/>
      <c r="E110" s="363"/>
      <c r="F110" s="363"/>
      <c r="G110" s="363"/>
      <c r="H110" s="363"/>
      <c r="I110" s="363"/>
      <c r="J110" s="363"/>
      <c r="K110" s="363"/>
      <c r="L110" s="371"/>
      <c r="N110" s="371"/>
      <c r="O110" s="371"/>
      <c r="P110" s="371"/>
      <c r="Q110" s="371"/>
      <c r="R110" s="371"/>
      <c r="S110" s="371"/>
      <c r="T110" s="363"/>
      <c r="U110" s="38"/>
      <c r="AE110" s="59"/>
      <c r="AF110" s="50"/>
      <c r="AG110" s="50"/>
      <c r="AI110" s="211">
        <v>250</v>
      </c>
      <c r="AJ110" s="211">
        <v>260</v>
      </c>
      <c r="AK110" s="153" t="s">
        <v>99</v>
      </c>
      <c r="AL110" s="153">
        <f>COUNTIFS('Etape 2 (Biométrie)'!$D$13:$D$2512,AL$84,'Etape 2 (Biométrie)'!$E$13:$E$2512,"&gt;"&amp;$AI110,'Etape 2 (Biométrie)'!$E$13:$E$2512,"&lt;="&amp;$AJ110)</f>
        <v>0</v>
      </c>
      <c r="AM110" s="153">
        <f>COUNTIFS('Etape 2 (Biométrie)'!$D$13:$D$2512,AM$84,'Etape 2 (Biométrie)'!$E$13:$E$2512,"&gt;"&amp;$AI110,'Etape 2 (Biométrie)'!$E$13:$E$2512,"&lt;="&amp;$AJ110)</f>
        <v>0</v>
      </c>
      <c r="AN110" s="108" t="str">
        <f t="shared" si="2"/>
        <v/>
      </c>
      <c r="AP110" s="221">
        <v>4</v>
      </c>
      <c r="AQ110" s="222" t="str">
        <f t="shared" si="3"/>
        <v>-</v>
      </c>
      <c r="AR110" s="223" t="e">
        <f>VLOOKUP(AQ110,'Etape 2 (Biométrie)'!W$14:X$75,2,FALSE)</f>
        <v>#N/A</v>
      </c>
      <c r="AS110" s="297">
        <v>0</v>
      </c>
      <c r="AT110" s="221">
        <f t="shared" si="6"/>
        <v>0</v>
      </c>
      <c r="AU110" s="221" t="str">
        <f t="shared" si="4"/>
        <v/>
      </c>
      <c r="AW110" s="297">
        <v>0</v>
      </c>
      <c r="AX110" s="506">
        <f t="shared" si="5"/>
        <v>0</v>
      </c>
      <c r="AY110" s="221" t="str">
        <f t="shared" si="7"/>
        <v/>
      </c>
      <c r="BE110" s="610"/>
      <c r="BF110" s="610"/>
    </row>
    <row r="111" spans="2:58" ht="23" customHeight="1">
      <c r="B111" s="35"/>
      <c r="C111" s="50"/>
      <c r="D111" s="363"/>
      <c r="E111" s="363"/>
      <c r="F111" s="363"/>
      <c r="G111" s="363"/>
      <c r="H111" s="363"/>
      <c r="I111" s="363"/>
      <c r="J111" s="363"/>
      <c r="K111" s="363"/>
      <c r="L111" s="371"/>
      <c r="N111" s="371"/>
      <c r="O111" s="371"/>
      <c r="P111" s="371"/>
      <c r="Q111" s="371"/>
      <c r="R111" s="371"/>
      <c r="S111" s="371"/>
      <c r="T111" s="363"/>
      <c r="U111" s="38"/>
      <c r="AC111" s="760" t="s">
        <v>230</v>
      </c>
      <c r="AD111" s="760"/>
      <c r="AE111" s="59"/>
      <c r="AF111" s="50"/>
      <c r="AG111" s="50"/>
      <c r="AI111" s="211">
        <v>260</v>
      </c>
      <c r="AJ111" s="211">
        <v>270</v>
      </c>
      <c r="AK111" s="153" t="s">
        <v>100</v>
      </c>
      <c r="AL111" s="153">
        <f>COUNTIFS('Etape 2 (Biométrie)'!$D$13:$D$2512,AL$84,'Etape 2 (Biométrie)'!$E$13:$E$2512,"&gt;"&amp;$AI111,'Etape 2 (Biométrie)'!$E$13:$E$2512,"&lt;="&amp;$AJ111)</f>
        <v>0</v>
      </c>
      <c r="AM111" s="153">
        <f>COUNTIFS('Etape 2 (Biométrie)'!$D$13:$D$2512,AM$84,'Etape 2 (Biométrie)'!$E$13:$E$2512,"&gt;"&amp;$AI111,'Etape 2 (Biométrie)'!$E$13:$E$2512,"&lt;="&amp;$AJ111)</f>
        <v>0</v>
      </c>
      <c r="AN111" s="108" t="str">
        <f t="shared" si="2"/>
        <v/>
      </c>
      <c r="AP111" s="221">
        <v>5</v>
      </c>
      <c r="AQ111" s="222" t="str">
        <f t="shared" si="3"/>
        <v>-</v>
      </c>
      <c r="AR111" s="223" t="e">
        <f>VLOOKUP(AQ111,'Etape 2 (Biométrie)'!W$14:X$75,2,FALSE)</f>
        <v>#N/A</v>
      </c>
      <c r="AS111" s="297">
        <v>0</v>
      </c>
      <c r="AT111" s="221">
        <f t="shared" si="6"/>
        <v>0</v>
      </c>
      <c r="AU111" s="221" t="str">
        <f t="shared" si="4"/>
        <v/>
      </c>
      <c r="AW111" s="297">
        <v>0</v>
      </c>
      <c r="AX111" s="506">
        <f t="shared" si="5"/>
        <v>0</v>
      </c>
      <c r="AY111" s="221" t="str">
        <f t="shared" si="7"/>
        <v/>
      </c>
      <c r="BE111" s="610"/>
      <c r="BF111" s="610"/>
    </row>
    <row r="112" spans="2:58" ht="23" customHeight="1" thickBot="1">
      <c r="B112" s="35"/>
      <c r="C112" s="50"/>
      <c r="D112" s="363"/>
      <c r="E112" s="363"/>
      <c r="F112" s="363"/>
      <c r="G112" s="363"/>
      <c r="H112" s="363"/>
      <c r="I112" s="363"/>
      <c r="J112" s="363"/>
      <c r="K112" s="363"/>
      <c r="L112" s="371"/>
      <c r="N112" s="371"/>
      <c r="O112" s="371"/>
      <c r="P112" s="371"/>
      <c r="Q112" s="371"/>
      <c r="R112" s="371"/>
      <c r="S112" s="371"/>
      <c r="T112" s="186"/>
      <c r="U112" s="38"/>
      <c r="AC112" s="304" t="s">
        <v>125</v>
      </c>
      <c r="AD112" s="304" t="s">
        <v>126</v>
      </c>
      <c r="AE112" s="59"/>
      <c r="AF112" s="50"/>
      <c r="AG112" s="50"/>
      <c r="AI112" s="211">
        <v>270</v>
      </c>
      <c r="AJ112" s="211">
        <v>280</v>
      </c>
      <c r="AK112" s="153" t="s">
        <v>101</v>
      </c>
      <c r="AL112" s="153">
        <f>COUNTIFS('Etape 2 (Biométrie)'!$D$13:$D$2512,AL$84,'Etape 2 (Biométrie)'!$E$13:$E$2512,"&gt;"&amp;$AI112,'Etape 2 (Biométrie)'!$E$13:$E$2512,"&lt;="&amp;$AJ112)</f>
        <v>0</v>
      </c>
      <c r="AM112" s="153">
        <f>COUNTIFS('Etape 2 (Biométrie)'!$D$13:$D$2512,AM$84,'Etape 2 (Biométrie)'!$E$13:$E$2512,"&gt;"&amp;$AI112,'Etape 2 (Biométrie)'!$E$13:$E$2512,"&lt;="&amp;$AJ112)</f>
        <v>0</v>
      </c>
      <c r="AN112" s="108" t="str">
        <f t="shared" si="2"/>
        <v/>
      </c>
      <c r="AP112" s="221">
        <v>6</v>
      </c>
      <c r="AQ112" s="222" t="str">
        <f t="shared" si="3"/>
        <v>-</v>
      </c>
      <c r="AR112" s="223" t="e">
        <f>VLOOKUP(AQ112,'Etape 2 (Biométrie)'!W$14:X$75,2,FALSE)</f>
        <v>#N/A</v>
      </c>
      <c r="AS112" s="297">
        <v>0</v>
      </c>
      <c r="AT112" s="221">
        <f t="shared" si="6"/>
        <v>0</v>
      </c>
      <c r="AU112" s="221" t="str">
        <f t="shared" si="4"/>
        <v/>
      </c>
      <c r="AW112" s="297">
        <v>0</v>
      </c>
      <c r="AX112" s="506">
        <f t="shared" si="5"/>
        <v>0</v>
      </c>
      <c r="AY112" s="221" t="str">
        <f t="shared" si="7"/>
        <v/>
      </c>
      <c r="BE112" s="610"/>
      <c r="BF112" s="610"/>
    </row>
    <row r="113" spans="2:359" ht="23" customHeight="1">
      <c r="B113" s="35"/>
      <c r="C113" s="50"/>
      <c r="D113" s="363"/>
      <c r="E113" s="363"/>
      <c r="F113" s="363"/>
      <c r="G113" s="363"/>
      <c r="H113" s="363"/>
      <c r="I113" s="363"/>
      <c r="J113" s="363"/>
      <c r="K113" s="363"/>
      <c r="L113" s="371"/>
      <c r="N113" s="371"/>
      <c r="O113" s="371"/>
      <c r="P113" s="371"/>
      <c r="Q113" s="371"/>
      <c r="R113" s="371"/>
      <c r="S113" s="371"/>
      <c r="T113" s="363"/>
      <c r="U113" s="38"/>
      <c r="AC113" s="28" t="s">
        <v>127</v>
      </c>
      <c r="AD113" s="28" t="s">
        <v>129</v>
      </c>
      <c r="AE113" s="59"/>
      <c r="AF113" s="50"/>
      <c r="AG113" s="50"/>
      <c r="AI113" s="211">
        <v>280</v>
      </c>
      <c r="AJ113" s="211">
        <v>290</v>
      </c>
      <c r="AK113" s="153" t="s">
        <v>102</v>
      </c>
      <c r="AL113" s="153">
        <f>COUNTIFS('Etape 2 (Biométrie)'!$D$13:$D$2512,AL$84,'Etape 2 (Biométrie)'!$E$13:$E$2512,"&gt;"&amp;$AI113,'Etape 2 (Biométrie)'!$E$13:$E$2512,"&lt;="&amp;$AJ113)</f>
        <v>0</v>
      </c>
      <c r="AM113" s="153">
        <f>COUNTIFS('Etape 2 (Biométrie)'!$D$13:$D$2512,AM$84,'Etape 2 (Biométrie)'!$E$13:$E$2512,"&gt;"&amp;$AI113,'Etape 2 (Biométrie)'!$E$13:$E$2512,"&lt;="&amp;$AJ113)</f>
        <v>0</v>
      </c>
      <c r="AN113" s="108" t="str">
        <f t="shared" si="2"/>
        <v/>
      </c>
      <c r="AP113" s="221">
        <v>7</v>
      </c>
      <c r="AQ113" s="222" t="str">
        <f t="shared" si="3"/>
        <v>-</v>
      </c>
      <c r="AR113" s="223" t="e">
        <f>VLOOKUP(AQ113,'Etape 2 (Biométrie)'!W$14:X$75,2,FALSE)</f>
        <v>#N/A</v>
      </c>
      <c r="AS113" s="298">
        <v>0</v>
      </c>
      <c r="AT113" s="221">
        <f t="shared" si="6"/>
        <v>0</v>
      </c>
      <c r="AU113" s="221" t="str">
        <f t="shared" si="4"/>
        <v/>
      </c>
      <c r="AW113" s="297">
        <v>0</v>
      </c>
      <c r="AX113" s="506">
        <f t="shared" si="5"/>
        <v>0</v>
      </c>
      <c r="AY113" s="221" t="str">
        <f t="shared" si="7"/>
        <v/>
      </c>
      <c r="BE113" s="610"/>
      <c r="BF113" s="610"/>
    </row>
    <row r="114" spans="2:359" ht="23" customHeight="1" thickBot="1">
      <c r="B114" s="35"/>
      <c r="C114" s="50"/>
      <c r="D114" s="363"/>
      <c r="E114" s="363"/>
      <c r="F114" s="363"/>
      <c r="G114" s="363"/>
      <c r="H114" s="363"/>
      <c r="I114" s="363"/>
      <c r="J114" s="363"/>
      <c r="K114" s="363"/>
      <c r="L114" s="371"/>
      <c r="N114" s="371"/>
      <c r="O114" s="371"/>
      <c r="P114" s="371"/>
      <c r="Q114" s="371"/>
      <c r="R114" s="371"/>
      <c r="S114" s="371"/>
      <c r="T114" s="363"/>
      <c r="U114" s="38"/>
      <c r="AC114" s="45" t="s">
        <v>128</v>
      </c>
      <c r="AD114" s="45" t="s">
        <v>130</v>
      </c>
      <c r="AE114" s="59"/>
      <c r="AF114" s="50"/>
      <c r="AG114" s="50"/>
      <c r="AI114" s="211">
        <v>290</v>
      </c>
      <c r="AJ114" s="211">
        <v>300</v>
      </c>
      <c r="AK114" s="153" t="s">
        <v>103</v>
      </c>
      <c r="AL114" s="153">
        <f>COUNTIFS('Etape 2 (Biométrie)'!$D$13:$D$2512,AL$84,'Etape 2 (Biométrie)'!$E$13:$E$2512,"&gt;"&amp;$AI114,'Etape 2 (Biométrie)'!$E$13:$E$2512,"&lt;="&amp;$AJ114)</f>
        <v>0</v>
      </c>
      <c r="AM114" s="153">
        <f>COUNTIFS('Etape 2 (Biométrie)'!$D$13:$D$2512,AM$84,'Etape 2 (Biométrie)'!$E$13:$E$2512,"&gt;"&amp;$AI114,'Etape 2 (Biométrie)'!$E$13:$E$2512,"&lt;="&amp;$AJ114)</f>
        <v>0</v>
      </c>
      <c r="AN114" s="108" t="str">
        <f t="shared" si="2"/>
        <v/>
      </c>
      <c r="AP114" s="221">
        <v>8</v>
      </c>
      <c r="AQ114" s="222" t="str">
        <f t="shared" si="3"/>
        <v>-</v>
      </c>
      <c r="AR114" s="223" t="e">
        <f>VLOOKUP(AQ114,'Etape 2 (Biométrie)'!W$14:X$75,2,FALSE)</f>
        <v>#N/A</v>
      </c>
      <c r="AS114" s="297">
        <v>0</v>
      </c>
      <c r="AT114" s="221">
        <f t="shared" si="6"/>
        <v>0</v>
      </c>
      <c r="AU114" s="221" t="str">
        <f t="shared" si="4"/>
        <v/>
      </c>
      <c r="AW114" s="297">
        <v>0</v>
      </c>
      <c r="AX114" s="506">
        <f t="shared" si="5"/>
        <v>0</v>
      </c>
      <c r="AY114" s="221" t="str">
        <f t="shared" si="7"/>
        <v/>
      </c>
      <c r="BE114" s="610"/>
      <c r="BF114" s="610"/>
    </row>
    <row r="115" spans="2:359" ht="23" customHeight="1">
      <c r="B115" s="35"/>
      <c r="C115" s="50"/>
      <c r="D115" s="363"/>
      <c r="E115" s="363"/>
      <c r="F115" s="363"/>
      <c r="G115" s="363"/>
      <c r="H115" s="363"/>
      <c r="I115" s="363"/>
      <c r="J115" s="363"/>
      <c r="K115" s="363"/>
      <c r="L115" s="371"/>
      <c r="N115" s="371"/>
      <c r="O115" s="371"/>
      <c r="P115" s="371"/>
      <c r="Q115" s="371"/>
      <c r="R115" s="371"/>
      <c r="S115" s="371"/>
      <c r="T115" s="363"/>
      <c r="U115" s="38"/>
      <c r="AE115" s="59"/>
      <c r="AF115" s="50"/>
      <c r="AG115" s="50"/>
      <c r="AI115" s="211">
        <v>300</v>
      </c>
      <c r="AJ115" s="211">
        <v>310</v>
      </c>
      <c r="AK115" s="153" t="s">
        <v>104</v>
      </c>
      <c r="AL115" s="153">
        <f>COUNTIFS('Etape 2 (Biométrie)'!$D$13:$D$2512,AL$84,'Etape 2 (Biométrie)'!$E$13:$E$2512,"&gt;"&amp;$AI115,'Etape 2 (Biométrie)'!$E$13:$E$2512,"&lt;="&amp;$AJ115)</f>
        <v>0</v>
      </c>
      <c r="AM115" s="153">
        <f>COUNTIFS('Etape 2 (Biométrie)'!$D$13:$D$2512,AM$84,'Etape 2 (Biométrie)'!$E$13:$E$2512,"&gt;"&amp;$AI115,'Etape 2 (Biométrie)'!$E$13:$E$2512,"&lt;="&amp;$AJ115)</f>
        <v>0</v>
      </c>
      <c r="AN115" s="108" t="str">
        <f t="shared" si="2"/>
        <v/>
      </c>
      <c r="AP115" s="221">
        <v>9</v>
      </c>
      <c r="AQ115" s="222" t="str">
        <f t="shared" si="3"/>
        <v>-</v>
      </c>
      <c r="AR115" s="223" t="e">
        <f>VLOOKUP(AQ115,'Etape 2 (Biométrie)'!W$14:X$75,2,FALSE)</f>
        <v>#N/A</v>
      </c>
      <c r="AS115" s="298">
        <v>0</v>
      </c>
      <c r="AT115" s="221">
        <f t="shared" si="6"/>
        <v>0</v>
      </c>
      <c r="AU115" s="221" t="str">
        <f t="shared" si="4"/>
        <v/>
      </c>
      <c r="AW115" s="297">
        <v>0</v>
      </c>
      <c r="AX115" s="506">
        <f t="shared" si="5"/>
        <v>0</v>
      </c>
      <c r="AY115" s="221" t="str">
        <f t="shared" si="7"/>
        <v/>
      </c>
      <c r="BE115" s="610"/>
      <c r="BF115" s="610"/>
    </row>
    <row r="116" spans="2:359" ht="23" customHeight="1" thickBot="1">
      <c r="B116" s="35"/>
      <c r="C116" s="50"/>
      <c r="D116" s="363"/>
      <c r="E116" s="363"/>
      <c r="F116" s="363"/>
      <c r="G116" s="363"/>
      <c r="H116" s="363"/>
      <c r="I116" s="363"/>
      <c r="J116" s="363"/>
      <c r="K116" s="363"/>
      <c r="L116" s="371"/>
      <c r="N116" s="371"/>
      <c r="O116" s="371"/>
      <c r="P116" s="371"/>
      <c r="Q116" s="371"/>
      <c r="R116" s="371"/>
      <c r="S116" s="371"/>
      <c r="T116" s="363"/>
      <c r="U116" s="38"/>
      <c r="AE116" s="59"/>
      <c r="AF116" s="50"/>
      <c r="AG116" s="50"/>
      <c r="AI116" s="211">
        <v>310</v>
      </c>
      <c r="AJ116" s="211">
        <v>320</v>
      </c>
      <c r="AK116" s="153" t="s">
        <v>105</v>
      </c>
      <c r="AL116" s="153">
        <f>COUNTIFS('Etape 2 (Biométrie)'!$D$13:$D$2512,AL$84,'Etape 2 (Biométrie)'!$E$13:$E$2512,"&gt;"&amp;$AI116,'Etape 2 (Biométrie)'!$E$13:$E$2512,"&lt;="&amp;$AJ116)</f>
        <v>0</v>
      </c>
      <c r="AM116" s="153">
        <f>COUNTIFS('Etape 2 (Biométrie)'!$D$13:$D$2512,AM$84,'Etape 2 (Biométrie)'!$E$13:$E$2512,"&gt;"&amp;$AI116,'Etape 2 (Biométrie)'!$E$13:$E$2512,"&lt;="&amp;$AJ116)</f>
        <v>0</v>
      </c>
      <c r="AN116" s="108" t="str">
        <f t="shared" si="2"/>
        <v/>
      </c>
      <c r="AP116" s="221">
        <v>10</v>
      </c>
      <c r="AQ116" s="224" t="str">
        <f t="shared" si="3"/>
        <v>-</v>
      </c>
      <c r="AR116" s="223" t="e">
        <f>VLOOKUP(AQ116,'Etape 2 (Biométrie)'!W$14:X$75,2,FALSE)</f>
        <v>#N/A</v>
      </c>
      <c r="AS116" s="297">
        <v>0</v>
      </c>
      <c r="AT116" s="221">
        <f t="shared" si="6"/>
        <v>0</v>
      </c>
      <c r="AU116" s="221" t="str">
        <f t="shared" si="4"/>
        <v/>
      </c>
      <c r="AW116" s="297">
        <v>0</v>
      </c>
      <c r="AX116" s="506">
        <f t="shared" si="5"/>
        <v>0</v>
      </c>
      <c r="AY116" s="221" t="str">
        <f t="shared" si="7"/>
        <v/>
      </c>
      <c r="BE116" s="610"/>
      <c r="BF116" s="610"/>
    </row>
    <row r="117" spans="2:359" ht="40" customHeight="1" thickBot="1">
      <c r="B117" s="35"/>
      <c r="C117" s="50"/>
      <c r="D117" s="786" t="s">
        <v>648</v>
      </c>
      <c r="E117" s="787"/>
      <c r="F117" s="787"/>
      <c r="G117" s="787"/>
      <c r="H117" s="787"/>
      <c r="I117" s="787"/>
      <c r="J117" s="787"/>
      <c r="K117" s="787"/>
      <c r="L117" s="787"/>
      <c r="M117" s="788"/>
      <c r="N117" s="371"/>
      <c r="O117" s="371"/>
      <c r="P117" s="371"/>
      <c r="Q117" s="371"/>
      <c r="R117" s="371"/>
      <c r="S117" s="371"/>
      <c r="T117" s="363"/>
      <c r="U117" s="38"/>
      <c r="AE117" s="50"/>
      <c r="AF117" s="100"/>
      <c r="AG117" s="100"/>
      <c r="AI117" s="211">
        <v>320</v>
      </c>
      <c r="AJ117" s="211">
        <v>330</v>
      </c>
      <c r="AK117" s="153" t="s">
        <v>106</v>
      </c>
      <c r="AL117" s="153">
        <f>COUNTIFS('Etape 2 (Biométrie)'!$D$13:$D$2512,AL$84,'Etape 2 (Biométrie)'!$E$13:$E$2512,"&gt;"&amp;$AI117,'Etape 2 (Biométrie)'!$E$13:$E$2512,"&lt;="&amp;$AJ117)</f>
        <v>0</v>
      </c>
      <c r="AM117" s="153">
        <f>COUNTIFS('Etape 2 (Biométrie)'!$D$13:$D$2512,AM$84,'Etape 2 (Biométrie)'!$E$13:$E$2512,"&gt;"&amp;$AI117,'Etape 2 (Biométrie)'!$E$13:$E$2512,"&lt;="&amp;$AJ117)</f>
        <v>0</v>
      </c>
      <c r="AN117" s="108" t="str">
        <f t="shared" si="2"/>
        <v/>
      </c>
      <c r="AP117" s="221">
        <v>11</v>
      </c>
      <c r="AQ117" s="222" t="str">
        <f t="shared" si="3"/>
        <v>-</v>
      </c>
      <c r="AR117" s="223" t="e">
        <f>VLOOKUP(AQ117,'Etape 2 (Biométrie)'!W$14:X$75,2,FALSE)</f>
        <v>#N/A</v>
      </c>
      <c r="AS117" s="297">
        <v>0</v>
      </c>
      <c r="AT117" s="221">
        <f t="shared" si="6"/>
        <v>0</v>
      </c>
      <c r="AU117" s="221" t="str">
        <f t="shared" si="4"/>
        <v/>
      </c>
      <c r="AW117" s="297">
        <v>0</v>
      </c>
      <c r="AX117" s="506">
        <f t="shared" si="5"/>
        <v>0</v>
      </c>
      <c r="AY117" s="221" t="str">
        <f t="shared" si="7"/>
        <v/>
      </c>
      <c r="BE117" s="610"/>
      <c r="BF117" s="610"/>
    </row>
    <row r="118" spans="2:359" ht="23" customHeight="1">
      <c r="B118" s="35"/>
      <c r="C118" s="50"/>
      <c r="D118" s="36"/>
      <c r="E118" s="36"/>
      <c r="F118" s="36"/>
      <c r="G118" s="36"/>
      <c r="H118" s="36"/>
      <c r="I118" s="36"/>
      <c r="J118" s="36"/>
      <c r="K118" s="363"/>
      <c r="L118" s="371"/>
      <c r="N118" s="371"/>
      <c r="O118" s="371"/>
      <c r="P118" s="371"/>
      <c r="Q118" s="371"/>
      <c r="R118" s="371"/>
      <c r="S118" s="371"/>
      <c r="T118" s="363"/>
      <c r="U118" s="38"/>
      <c r="AI118" s="211">
        <v>330</v>
      </c>
      <c r="AJ118" s="211">
        <v>340</v>
      </c>
      <c r="AK118" s="153" t="s">
        <v>107</v>
      </c>
      <c r="AL118" s="153">
        <f>COUNTIFS('Etape 2 (Biométrie)'!$D$13:$D$2512,AL$84,'Etape 2 (Biométrie)'!$E$13:$E$2512,"&gt;"&amp;$AI118,'Etape 2 (Biométrie)'!$E$13:$E$2512,"&lt;="&amp;$AJ118)</f>
        <v>0</v>
      </c>
      <c r="AM118" s="153">
        <f>COUNTIFS('Etape 2 (Biométrie)'!$D$13:$D$2512,AM$84,'Etape 2 (Biométrie)'!$E$13:$E$2512,"&gt;"&amp;$AI118,'Etape 2 (Biométrie)'!$E$13:$E$2512,"&lt;="&amp;$AJ118)</f>
        <v>0</v>
      </c>
      <c r="AN118" s="108" t="str">
        <f t="shared" si="2"/>
        <v/>
      </c>
      <c r="AP118" s="221">
        <v>12</v>
      </c>
      <c r="AQ118" s="222" t="str">
        <f t="shared" si="3"/>
        <v>-</v>
      </c>
      <c r="AR118" s="223" t="e">
        <f>VLOOKUP(AQ118,'Etape 2 (Biométrie)'!W$14:X$75,2,FALSE)</f>
        <v>#N/A</v>
      </c>
      <c r="AS118" s="297">
        <v>0</v>
      </c>
      <c r="AT118" s="221">
        <f t="shared" si="6"/>
        <v>0</v>
      </c>
      <c r="AU118" s="221" t="str">
        <f t="shared" si="4"/>
        <v/>
      </c>
      <c r="AW118" s="297">
        <v>0</v>
      </c>
      <c r="AX118" s="506">
        <f t="shared" si="5"/>
        <v>0</v>
      </c>
      <c r="AY118" s="221" t="str">
        <f t="shared" si="7"/>
        <v/>
      </c>
      <c r="BE118" s="610"/>
      <c r="BF118" s="610"/>
    </row>
    <row r="119" spans="2:359" s="444" customFormat="1" ht="23" customHeight="1" thickBot="1">
      <c r="B119" s="441"/>
      <c r="C119" s="442"/>
      <c r="D119" s="600" t="s">
        <v>602</v>
      </c>
      <c r="E119" s="738" t="s">
        <v>603</v>
      </c>
      <c r="F119" s="739"/>
      <c r="G119" s="739"/>
      <c r="H119" s="443"/>
      <c r="I119" s="740" t="s">
        <v>604</v>
      </c>
      <c r="J119" s="741"/>
      <c r="K119" s="741"/>
      <c r="L119" s="111"/>
      <c r="M119" s="601" t="s">
        <v>605</v>
      </c>
      <c r="T119" s="442"/>
      <c r="U119" s="445"/>
      <c r="AI119" s="446">
        <v>340</v>
      </c>
      <c r="AJ119" s="446">
        <v>350</v>
      </c>
      <c r="AK119" s="528" t="s">
        <v>108</v>
      </c>
      <c r="AL119" s="528">
        <f>COUNTIFS('Etape 2 (Biométrie)'!$D$13:$D$2512,AL$84,'Etape 2 (Biométrie)'!$E$13:$E$2512,"&gt;"&amp;$AI119,'Etape 2 (Biométrie)'!$E$13:$E$2512,"&lt;="&amp;$AJ119)</f>
        <v>0</v>
      </c>
      <c r="AM119" s="528">
        <f>COUNTIFS('Etape 2 (Biométrie)'!$D$13:$D$2512,AM$84,'Etape 2 (Biométrie)'!$E$13:$E$2512,"&gt;"&amp;$AI119,'Etape 2 (Biométrie)'!$E$13:$E$2512,"&lt;="&amp;$AJ119)</f>
        <v>0</v>
      </c>
      <c r="AN119" s="447" t="str">
        <f t="shared" si="2"/>
        <v/>
      </c>
      <c r="AO119" s="447"/>
      <c r="AP119" s="448">
        <v>13</v>
      </c>
      <c r="AQ119" s="449" t="str">
        <f t="shared" si="3"/>
        <v>-</v>
      </c>
      <c r="AR119" s="450" t="e">
        <f>VLOOKUP(AQ119,'Etape 2 (Biométrie)'!W$14:X$75,2,FALSE)</f>
        <v>#N/A</v>
      </c>
      <c r="AS119" s="451">
        <v>0</v>
      </c>
      <c r="AT119" s="221">
        <f t="shared" si="6"/>
        <v>0</v>
      </c>
      <c r="AU119" s="221" t="str">
        <f t="shared" si="4"/>
        <v/>
      </c>
      <c r="AW119" s="451">
        <v>0</v>
      </c>
      <c r="AX119" s="506">
        <f t="shared" si="5"/>
        <v>0</v>
      </c>
      <c r="AY119" s="221" t="str">
        <f t="shared" si="7"/>
        <v/>
      </c>
      <c r="BE119" s="611"/>
      <c r="BF119" s="611"/>
      <c r="CB119" s="617"/>
      <c r="CC119" s="617"/>
      <c r="CD119" s="617"/>
      <c r="CE119" s="617"/>
      <c r="CF119" s="617"/>
      <c r="CG119" s="617"/>
      <c r="CH119" s="617"/>
      <c r="CI119" s="617"/>
      <c r="CJ119" s="617"/>
      <c r="CK119" s="617"/>
      <c r="CL119" s="617"/>
      <c r="CM119" s="617"/>
      <c r="CN119" s="617"/>
      <c r="CO119" s="617"/>
      <c r="CP119" s="617"/>
      <c r="CQ119" s="617"/>
      <c r="CR119" s="617"/>
      <c r="CS119" s="617"/>
      <c r="CT119" s="617"/>
      <c r="CU119" s="617"/>
      <c r="CV119" s="617"/>
      <c r="CW119" s="617"/>
      <c r="CX119" s="617"/>
      <c r="CY119" s="617"/>
      <c r="CZ119" s="617"/>
      <c r="DA119" s="617"/>
      <c r="DB119" s="617"/>
      <c r="DC119" s="617"/>
      <c r="DD119" s="617"/>
      <c r="DE119" s="617"/>
      <c r="DF119" s="617"/>
      <c r="DG119" s="617"/>
      <c r="DH119" s="617"/>
      <c r="DI119" s="617"/>
      <c r="DJ119" s="617"/>
      <c r="DK119" s="617"/>
      <c r="DL119" s="617"/>
      <c r="DM119" s="617"/>
      <c r="DN119" s="617"/>
      <c r="DO119" s="617"/>
      <c r="DP119" s="617"/>
      <c r="DQ119" s="617"/>
      <c r="DR119" s="617"/>
      <c r="DS119" s="617"/>
      <c r="DT119" s="617"/>
      <c r="DU119" s="617"/>
      <c r="DV119" s="617"/>
      <c r="DW119" s="617"/>
      <c r="DX119" s="617"/>
      <c r="DY119" s="617"/>
      <c r="DZ119" s="617"/>
      <c r="EA119" s="617"/>
      <c r="EB119" s="617"/>
      <c r="EC119" s="617"/>
      <c r="ED119" s="617"/>
      <c r="EE119" s="617"/>
      <c r="EF119" s="617"/>
      <c r="EG119" s="617"/>
      <c r="EH119" s="617"/>
      <c r="EI119" s="617"/>
      <c r="EJ119" s="617"/>
      <c r="EK119" s="617"/>
      <c r="EL119" s="617"/>
      <c r="EM119" s="617"/>
      <c r="EN119" s="617"/>
      <c r="EO119" s="617"/>
      <c r="EP119" s="617"/>
      <c r="EQ119" s="617"/>
      <c r="ER119" s="617"/>
      <c r="ES119" s="617"/>
      <c r="ET119" s="617"/>
      <c r="EU119" s="617"/>
      <c r="EV119" s="617"/>
      <c r="EW119" s="617"/>
      <c r="EX119" s="617"/>
      <c r="EY119" s="617"/>
      <c r="EZ119" s="617"/>
      <c r="FA119" s="617"/>
      <c r="FB119" s="617"/>
      <c r="FC119" s="617"/>
      <c r="FD119" s="617"/>
      <c r="FE119" s="617"/>
      <c r="FF119" s="617"/>
      <c r="FG119" s="617"/>
      <c r="FH119" s="617"/>
      <c r="FI119" s="617"/>
      <c r="FJ119" s="617"/>
      <c r="FK119" s="617"/>
      <c r="FL119" s="617"/>
      <c r="FM119" s="617"/>
      <c r="FN119" s="617"/>
      <c r="FO119" s="617"/>
      <c r="FP119" s="617"/>
      <c r="FQ119" s="617"/>
      <c r="FR119" s="617"/>
      <c r="FS119" s="617"/>
      <c r="FT119" s="617"/>
      <c r="FU119" s="617"/>
      <c r="FV119" s="617"/>
      <c r="FW119" s="617"/>
      <c r="FX119" s="617"/>
      <c r="FY119" s="617"/>
      <c r="FZ119" s="617"/>
      <c r="GA119" s="617"/>
      <c r="GB119" s="617"/>
      <c r="GC119" s="617"/>
      <c r="GD119" s="617"/>
      <c r="GE119" s="617"/>
      <c r="GF119" s="617"/>
      <c r="GG119" s="617"/>
      <c r="GH119" s="617"/>
      <c r="GI119" s="617"/>
      <c r="GJ119" s="617"/>
      <c r="GK119" s="617"/>
      <c r="GL119" s="617"/>
      <c r="GM119" s="617"/>
      <c r="GN119" s="617"/>
      <c r="GO119" s="617"/>
      <c r="GP119" s="617"/>
      <c r="GQ119" s="617"/>
      <c r="GR119" s="617"/>
      <c r="GS119" s="617"/>
      <c r="GT119" s="617"/>
      <c r="GU119" s="617"/>
      <c r="GV119" s="617"/>
      <c r="GW119" s="617"/>
      <c r="GX119" s="617"/>
      <c r="GY119" s="617"/>
      <c r="GZ119" s="617"/>
      <c r="HA119" s="617"/>
      <c r="HB119" s="617"/>
      <c r="HC119" s="617"/>
      <c r="HD119" s="617"/>
      <c r="HE119" s="617"/>
      <c r="HF119" s="617"/>
      <c r="HG119" s="617"/>
      <c r="HH119" s="617"/>
      <c r="HI119" s="617"/>
      <c r="HJ119" s="617"/>
      <c r="HK119" s="617"/>
      <c r="HL119" s="617"/>
      <c r="HM119" s="617"/>
      <c r="HN119" s="617"/>
      <c r="HO119" s="617"/>
      <c r="HP119" s="617"/>
      <c r="HQ119" s="617"/>
      <c r="HR119" s="617"/>
      <c r="HS119" s="617"/>
      <c r="HT119" s="617"/>
      <c r="HU119" s="617"/>
      <c r="HV119" s="617"/>
      <c r="HW119" s="617"/>
      <c r="HX119" s="617"/>
      <c r="HY119" s="617"/>
      <c r="HZ119" s="617"/>
      <c r="IA119" s="617"/>
      <c r="IB119" s="617"/>
      <c r="IC119" s="617"/>
      <c r="ID119" s="617"/>
      <c r="IE119" s="617"/>
      <c r="IF119" s="617"/>
      <c r="IG119" s="617"/>
      <c r="IH119" s="617"/>
      <c r="II119" s="617"/>
      <c r="IJ119" s="617"/>
      <c r="IK119" s="617"/>
      <c r="IL119" s="617"/>
      <c r="IM119" s="617"/>
      <c r="IN119" s="617"/>
      <c r="IO119" s="617"/>
      <c r="IP119" s="617"/>
      <c r="IQ119" s="617"/>
      <c r="IR119" s="617"/>
      <c r="IS119" s="617"/>
      <c r="IT119" s="617"/>
      <c r="IU119" s="617"/>
      <c r="IV119" s="617"/>
      <c r="IW119" s="617"/>
      <c r="IX119" s="617"/>
      <c r="IY119" s="617"/>
      <c r="IZ119" s="617"/>
      <c r="JA119" s="617"/>
      <c r="JB119" s="617"/>
      <c r="JC119" s="617"/>
      <c r="JD119" s="617"/>
      <c r="JE119" s="617"/>
      <c r="JF119" s="617"/>
      <c r="JG119" s="617"/>
      <c r="JH119" s="617"/>
      <c r="JI119" s="617"/>
      <c r="JJ119" s="617"/>
      <c r="JK119" s="617"/>
      <c r="JL119" s="617"/>
      <c r="JM119" s="617"/>
      <c r="JN119" s="617"/>
      <c r="JO119" s="617"/>
      <c r="JP119" s="617"/>
      <c r="JQ119" s="617"/>
      <c r="JR119" s="617"/>
      <c r="JS119" s="617"/>
      <c r="JT119" s="617"/>
      <c r="JU119" s="617"/>
      <c r="JV119" s="617"/>
      <c r="JW119" s="617"/>
      <c r="JX119" s="617"/>
      <c r="JY119" s="617"/>
      <c r="JZ119" s="617"/>
      <c r="KA119" s="617"/>
      <c r="KB119" s="617"/>
      <c r="KC119" s="617"/>
      <c r="KD119" s="617"/>
      <c r="KE119" s="617"/>
      <c r="KF119" s="617"/>
      <c r="KG119" s="617"/>
      <c r="KH119" s="617"/>
      <c r="KI119" s="617"/>
      <c r="KJ119" s="617"/>
      <c r="KK119" s="617"/>
      <c r="KL119" s="617"/>
      <c r="KM119" s="617"/>
      <c r="KN119" s="617"/>
      <c r="KO119" s="617"/>
      <c r="KP119" s="617"/>
      <c r="KQ119" s="617"/>
      <c r="KR119" s="617"/>
      <c r="KS119" s="617"/>
      <c r="KT119" s="617"/>
      <c r="KU119" s="617"/>
      <c r="KV119" s="617"/>
      <c r="KW119" s="617"/>
      <c r="KX119" s="617"/>
      <c r="KY119" s="617"/>
      <c r="KZ119" s="617"/>
      <c r="LA119" s="617"/>
      <c r="LB119" s="617"/>
      <c r="LC119" s="617"/>
      <c r="LD119" s="617"/>
      <c r="LE119" s="617"/>
      <c r="LF119" s="617"/>
      <c r="LG119" s="617"/>
      <c r="LH119" s="617"/>
      <c r="LI119" s="617"/>
      <c r="LJ119" s="617"/>
      <c r="LK119" s="617"/>
      <c r="LL119" s="617"/>
      <c r="LM119" s="617"/>
      <c r="LN119" s="617"/>
      <c r="LO119" s="617"/>
      <c r="LP119" s="617"/>
      <c r="LQ119" s="617"/>
      <c r="LR119" s="617"/>
      <c r="LS119" s="617"/>
      <c r="LT119" s="617"/>
      <c r="LU119" s="617"/>
      <c r="LV119" s="617"/>
      <c r="LW119" s="617"/>
      <c r="LX119" s="617"/>
      <c r="LY119" s="617"/>
      <c r="LZ119" s="617"/>
      <c r="MA119" s="617"/>
      <c r="MB119" s="617"/>
      <c r="MC119" s="617"/>
      <c r="MD119" s="617"/>
      <c r="ME119" s="617"/>
      <c r="MF119" s="617"/>
      <c r="MG119" s="617"/>
      <c r="MH119" s="617"/>
      <c r="MI119" s="617"/>
      <c r="MJ119" s="617"/>
      <c r="MK119" s="617"/>
      <c r="ML119" s="617"/>
      <c r="MM119" s="617"/>
      <c r="MN119" s="617"/>
      <c r="MO119" s="617"/>
      <c r="MP119" s="617"/>
      <c r="MQ119" s="617"/>
      <c r="MR119" s="617"/>
      <c r="MS119" s="617"/>
      <c r="MT119" s="617"/>
      <c r="MU119" s="617"/>
    </row>
    <row r="120" spans="2:359" s="444" customFormat="1" ht="28" customHeight="1">
      <c r="B120" s="441"/>
      <c r="C120" s="452">
        <v>1</v>
      </c>
      <c r="D120" s="453" t="str">
        <f>IF(ISNA(VLOOKUP(C120,AA$22:AD$56,3,FALSE)),"-",VLOOKUP(C120,AA$22:AD$56,3,FALSE))</f>
        <v>-</v>
      </c>
      <c r="E120" s="454" t="str">
        <f t="shared" ref="E120:E135" si="8">IF(D120="-","non prises en compte","…observées")</f>
        <v>non prises en compte</v>
      </c>
      <c r="F120" s="454"/>
      <c r="G120" s="454" t="str">
        <f t="shared" ref="G120:G135" si="9">IF(D120="-","non prises en compte","…non observées")</f>
        <v>non prises en compte</v>
      </c>
      <c r="H120" s="454"/>
      <c r="I120" s="454" t="str">
        <f t="shared" ref="I120:I135" si="10">IF(D120="-","non pris en compte","…observés")</f>
        <v>non pris en compte</v>
      </c>
      <c r="J120" s="454"/>
      <c r="K120" s="454" t="str">
        <f t="shared" ref="K120:K135" si="11">IF(D120="-","non pris en compte","…non observés")</f>
        <v>non pris en compte</v>
      </c>
      <c r="L120" s="454"/>
      <c r="M120" s="474" t="str">
        <f>AU107</f>
        <v/>
      </c>
      <c r="O120" s="493" t="str">
        <f t="shared" ref="O120:O135" si="12">IF(AT107=1,"évaluation manquante","")</f>
        <v/>
      </c>
      <c r="T120" s="442"/>
      <c r="U120" s="445"/>
      <c r="AB120" s="761" t="s">
        <v>234</v>
      </c>
      <c r="AC120" s="761"/>
      <c r="AD120" s="761"/>
      <c r="AE120" s="737" t="s">
        <v>120</v>
      </c>
      <c r="AF120" s="737"/>
      <c r="AG120" s="455"/>
      <c r="AI120" s="446">
        <v>350</v>
      </c>
      <c r="AJ120" s="446">
        <v>360</v>
      </c>
      <c r="AK120" s="528" t="s">
        <v>109</v>
      </c>
      <c r="AL120" s="528">
        <f>COUNTIFS('Etape 2 (Biométrie)'!$D$13:$D$2512,AL$84,'Etape 2 (Biométrie)'!$E$13:$E$2512,"&gt;"&amp;$AI120,'Etape 2 (Biométrie)'!$E$13:$E$2512,"&lt;="&amp;$AJ120)</f>
        <v>0</v>
      </c>
      <c r="AM120" s="528">
        <f>COUNTIFS('Etape 2 (Biométrie)'!$D$13:$D$2512,AM$84,'Etape 2 (Biométrie)'!$E$13:$E$2512,"&gt;"&amp;$AI120,'Etape 2 (Biométrie)'!$E$13:$E$2512,"&lt;="&amp;$AJ120)</f>
        <v>0</v>
      </c>
      <c r="AN120" s="447" t="str">
        <f t="shared" si="2"/>
        <v/>
      </c>
      <c r="AO120" s="447"/>
      <c r="AP120" s="448">
        <v>14</v>
      </c>
      <c r="AQ120" s="449" t="str">
        <f t="shared" si="3"/>
        <v>-</v>
      </c>
      <c r="AR120" s="450" t="e">
        <f>VLOOKUP(AQ120,'Etape 2 (Biométrie)'!W$14:X$75,2,FALSE)</f>
        <v>#N/A</v>
      </c>
      <c r="AS120" s="451">
        <v>0</v>
      </c>
      <c r="AT120" s="221">
        <f t="shared" si="6"/>
        <v>0</v>
      </c>
      <c r="AU120" s="221" t="str">
        <f t="shared" si="4"/>
        <v/>
      </c>
      <c r="AW120" s="451">
        <v>0</v>
      </c>
      <c r="AX120" s="506">
        <f t="shared" si="5"/>
        <v>0</v>
      </c>
      <c r="AY120" s="221" t="str">
        <f t="shared" si="7"/>
        <v/>
      </c>
      <c r="BE120" s="611"/>
      <c r="BF120" s="611"/>
      <c r="CB120" s="617"/>
      <c r="CC120" s="617"/>
      <c r="CD120" s="617"/>
      <c r="CE120" s="617"/>
      <c r="CF120" s="617"/>
      <c r="CG120" s="617"/>
      <c r="CH120" s="617"/>
      <c r="CI120" s="617"/>
      <c r="CJ120" s="617"/>
      <c r="CK120" s="617"/>
      <c r="CL120" s="617"/>
      <c r="CM120" s="617"/>
      <c r="CN120" s="617"/>
      <c r="CO120" s="617"/>
      <c r="CP120" s="617"/>
      <c r="CQ120" s="617"/>
      <c r="CR120" s="617"/>
      <c r="CS120" s="617"/>
      <c r="CT120" s="617"/>
      <c r="CU120" s="617"/>
      <c r="CV120" s="617"/>
      <c r="CW120" s="617"/>
      <c r="CX120" s="617"/>
      <c r="CY120" s="617"/>
      <c r="CZ120" s="617"/>
      <c r="DA120" s="617"/>
      <c r="DB120" s="617"/>
      <c r="DC120" s="617"/>
      <c r="DD120" s="617"/>
      <c r="DE120" s="617"/>
      <c r="DF120" s="617"/>
      <c r="DG120" s="617"/>
      <c r="DH120" s="617"/>
      <c r="DI120" s="617"/>
      <c r="DJ120" s="617"/>
      <c r="DK120" s="617"/>
      <c r="DL120" s="617"/>
      <c r="DM120" s="617"/>
      <c r="DN120" s="617"/>
      <c r="DO120" s="617"/>
      <c r="DP120" s="617"/>
      <c r="DQ120" s="617"/>
      <c r="DR120" s="617"/>
      <c r="DS120" s="617"/>
      <c r="DT120" s="617"/>
      <c r="DU120" s="617"/>
      <c r="DV120" s="617"/>
      <c r="DW120" s="617"/>
      <c r="DX120" s="617"/>
      <c r="DY120" s="617"/>
      <c r="DZ120" s="617"/>
      <c r="EA120" s="617"/>
      <c r="EB120" s="617"/>
      <c r="EC120" s="617"/>
      <c r="ED120" s="617"/>
      <c r="EE120" s="617"/>
      <c r="EF120" s="617"/>
      <c r="EG120" s="617"/>
      <c r="EH120" s="617"/>
      <c r="EI120" s="617"/>
      <c r="EJ120" s="617"/>
      <c r="EK120" s="617"/>
      <c r="EL120" s="617"/>
      <c r="EM120" s="617"/>
      <c r="EN120" s="617"/>
      <c r="EO120" s="617"/>
      <c r="EP120" s="617"/>
      <c r="EQ120" s="617"/>
      <c r="ER120" s="617"/>
      <c r="ES120" s="617"/>
      <c r="ET120" s="617"/>
      <c r="EU120" s="617"/>
      <c r="EV120" s="617"/>
      <c r="EW120" s="617"/>
      <c r="EX120" s="617"/>
      <c r="EY120" s="617"/>
      <c r="EZ120" s="617"/>
      <c r="FA120" s="617"/>
      <c r="FB120" s="617"/>
      <c r="FC120" s="617"/>
      <c r="FD120" s="617"/>
      <c r="FE120" s="617"/>
      <c r="FF120" s="617"/>
      <c r="FG120" s="617"/>
      <c r="FH120" s="617"/>
      <c r="FI120" s="617"/>
      <c r="FJ120" s="617"/>
      <c r="FK120" s="617"/>
      <c r="FL120" s="617"/>
      <c r="FM120" s="617"/>
      <c r="FN120" s="617"/>
      <c r="FO120" s="617"/>
      <c r="FP120" s="617"/>
      <c r="FQ120" s="617"/>
      <c r="FR120" s="617"/>
      <c r="FS120" s="617"/>
      <c r="FT120" s="617"/>
      <c r="FU120" s="617"/>
      <c r="FV120" s="617"/>
      <c r="FW120" s="617"/>
      <c r="FX120" s="617"/>
      <c r="FY120" s="617"/>
      <c r="FZ120" s="617"/>
      <c r="GA120" s="617"/>
      <c r="GB120" s="617"/>
      <c r="GC120" s="617"/>
      <c r="GD120" s="617"/>
      <c r="GE120" s="617"/>
      <c r="GF120" s="617"/>
      <c r="GG120" s="617"/>
      <c r="GH120" s="617"/>
      <c r="GI120" s="617"/>
      <c r="GJ120" s="617"/>
      <c r="GK120" s="617"/>
      <c r="GL120" s="617"/>
      <c r="GM120" s="617"/>
      <c r="GN120" s="617"/>
      <c r="GO120" s="617"/>
      <c r="GP120" s="617"/>
      <c r="GQ120" s="617"/>
      <c r="GR120" s="617"/>
      <c r="GS120" s="617"/>
      <c r="GT120" s="617"/>
      <c r="GU120" s="617"/>
      <c r="GV120" s="617"/>
      <c r="GW120" s="617"/>
      <c r="GX120" s="617"/>
      <c r="GY120" s="617"/>
      <c r="GZ120" s="617"/>
      <c r="HA120" s="617"/>
      <c r="HB120" s="617"/>
      <c r="HC120" s="617"/>
      <c r="HD120" s="617"/>
      <c r="HE120" s="617"/>
      <c r="HF120" s="617"/>
      <c r="HG120" s="617"/>
      <c r="HH120" s="617"/>
      <c r="HI120" s="617"/>
      <c r="HJ120" s="617"/>
      <c r="HK120" s="617"/>
      <c r="HL120" s="617"/>
      <c r="HM120" s="617"/>
      <c r="HN120" s="617"/>
      <c r="HO120" s="617"/>
      <c r="HP120" s="617"/>
      <c r="HQ120" s="617"/>
      <c r="HR120" s="617"/>
      <c r="HS120" s="617"/>
      <c r="HT120" s="617"/>
      <c r="HU120" s="617"/>
      <c r="HV120" s="617"/>
      <c r="HW120" s="617"/>
      <c r="HX120" s="617"/>
      <c r="HY120" s="617"/>
      <c r="HZ120" s="617"/>
      <c r="IA120" s="617"/>
      <c r="IB120" s="617"/>
      <c r="IC120" s="617"/>
      <c r="ID120" s="617"/>
      <c r="IE120" s="617"/>
      <c r="IF120" s="617"/>
      <c r="IG120" s="617"/>
      <c r="IH120" s="617"/>
      <c r="II120" s="617"/>
      <c r="IJ120" s="617"/>
      <c r="IK120" s="617"/>
      <c r="IL120" s="617"/>
      <c r="IM120" s="617"/>
      <c r="IN120" s="617"/>
      <c r="IO120" s="617"/>
      <c r="IP120" s="617"/>
      <c r="IQ120" s="617"/>
      <c r="IR120" s="617"/>
      <c r="IS120" s="617"/>
      <c r="IT120" s="617"/>
      <c r="IU120" s="617"/>
      <c r="IV120" s="617"/>
      <c r="IW120" s="617"/>
      <c r="IX120" s="617"/>
      <c r="IY120" s="617"/>
      <c r="IZ120" s="617"/>
      <c r="JA120" s="617"/>
      <c r="JB120" s="617"/>
      <c r="JC120" s="617"/>
      <c r="JD120" s="617"/>
      <c r="JE120" s="617"/>
      <c r="JF120" s="617"/>
      <c r="JG120" s="617"/>
      <c r="JH120" s="617"/>
      <c r="JI120" s="617"/>
      <c r="JJ120" s="617"/>
      <c r="JK120" s="617"/>
      <c r="JL120" s="617"/>
      <c r="JM120" s="617"/>
      <c r="JN120" s="617"/>
      <c r="JO120" s="617"/>
      <c r="JP120" s="617"/>
      <c r="JQ120" s="617"/>
      <c r="JR120" s="617"/>
      <c r="JS120" s="617"/>
      <c r="JT120" s="617"/>
      <c r="JU120" s="617"/>
      <c r="JV120" s="617"/>
      <c r="JW120" s="617"/>
      <c r="JX120" s="617"/>
      <c r="JY120" s="617"/>
      <c r="JZ120" s="617"/>
      <c r="KA120" s="617"/>
      <c r="KB120" s="617"/>
      <c r="KC120" s="617"/>
      <c r="KD120" s="617"/>
      <c r="KE120" s="617"/>
      <c r="KF120" s="617"/>
      <c r="KG120" s="617"/>
      <c r="KH120" s="617"/>
      <c r="KI120" s="617"/>
      <c r="KJ120" s="617"/>
      <c r="KK120" s="617"/>
      <c r="KL120" s="617"/>
      <c r="KM120" s="617"/>
      <c r="KN120" s="617"/>
      <c r="KO120" s="617"/>
      <c r="KP120" s="617"/>
      <c r="KQ120" s="617"/>
      <c r="KR120" s="617"/>
      <c r="KS120" s="617"/>
      <c r="KT120" s="617"/>
      <c r="KU120" s="617"/>
      <c r="KV120" s="617"/>
      <c r="KW120" s="617"/>
      <c r="KX120" s="617"/>
      <c r="KY120" s="617"/>
      <c r="KZ120" s="617"/>
      <c r="LA120" s="617"/>
      <c r="LB120" s="617"/>
      <c r="LC120" s="617"/>
      <c r="LD120" s="617"/>
      <c r="LE120" s="617"/>
      <c r="LF120" s="617"/>
      <c r="LG120" s="617"/>
      <c r="LH120" s="617"/>
      <c r="LI120" s="617"/>
      <c r="LJ120" s="617"/>
      <c r="LK120" s="617"/>
      <c r="LL120" s="617"/>
      <c r="LM120" s="617"/>
      <c r="LN120" s="617"/>
      <c r="LO120" s="617"/>
      <c r="LP120" s="617"/>
      <c r="LQ120" s="617"/>
      <c r="LR120" s="617"/>
      <c r="LS120" s="617"/>
      <c r="LT120" s="617"/>
      <c r="LU120" s="617"/>
      <c r="LV120" s="617"/>
      <c r="LW120" s="617"/>
      <c r="LX120" s="617"/>
      <c r="LY120" s="617"/>
      <c r="LZ120" s="617"/>
      <c r="MA120" s="617"/>
      <c r="MB120" s="617"/>
      <c r="MC120" s="617"/>
      <c r="MD120" s="617"/>
      <c r="ME120" s="617"/>
      <c r="MF120" s="617"/>
      <c r="MG120" s="617"/>
      <c r="MH120" s="617"/>
      <c r="MI120" s="617"/>
      <c r="MJ120" s="617"/>
      <c r="MK120" s="617"/>
      <c r="ML120" s="617"/>
      <c r="MM120" s="617"/>
      <c r="MN120" s="617"/>
      <c r="MO120" s="617"/>
      <c r="MP120" s="617"/>
      <c r="MQ120" s="617"/>
      <c r="MR120" s="617"/>
      <c r="MS120" s="617"/>
      <c r="MT120" s="617"/>
      <c r="MU120" s="617"/>
    </row>
    <row r="121" spans="2:359" s="444" customFormat="1" ht="28" customHeight="1">
      <c r="B121" s="441"/>
      <c r="C121" s="452">
        <v>2</v>
      </c>
      <c r="D121" s="456" t="str">
        <f t="shared" ref="D121:D134" si="13">IF(ISNA(VLOOKUP(C121,AA$22:AD$56,3,FALSE)),"-",VLOOKUP(C121,AA$22:AD$56,3,FALSE))</f>
        <v>-</v>
      </c>
      <c r="E121" s="457" t="str">
        <f t="shared" si="8"/>
        <v>non prises en compte</v>
      </c>
      <c r="F121" s="457"/>
      <c r="G121" s="457" t="str">
        <f t="shared" si="9"/>
        <v>non prises en compte</v>
      </c>
      <c r="H121" s="457"/>
      <c r="I121" s="457" t="str">
        <f t="shared" si="10"/>
        <v>non pris en compte</v>
      </c>
      <c r="J121" s="457"/>
      <c r="K121" s="457" t="str">
        <f t="shared" si="11"/>
        <v>non pris en compte</v>
      </c>
      <c r="L121" s="457"/>
      <c r="M121" s="482" t="str">
        <f t="shared" ref="M121:M135" si="14">AU108</f>
        <v/>
      </c>
      <c r="O121" s="493" t="str">
        <f t="shared" si="12"/>
        <v/>
      </c>
      <c r="P121" s="458"/>
      <c r="T121" s="442"/>
      <c r="U121" s="445"/>
      <c r="AB121" s="459" t="s">
        <v>131</v>
      </c>
      <c r="AC121" s="459" t="s">
        <v>133</v>
      </c>
      <c r="AD121" s="459" t="s">
        <v>132</v>
      </c>
      <c r="AE121" s="459" t="s">
        <v>121</v>
      </c>
      <c r="AF121" s="459" t="s">
        <v>122</v>
      </c>
      <c r="AG121" s="459" t="s">
        <v>0</v>
      </c>
      <c r="AI121" s="446">
        <v>360</v>
      </c>
      <c r="AJ121" s="446">
        <v>370</v>
      </c>
      <c r="AK121" s="528" t="s">
        <v>110</v>
      </c>
      <c r="AL121" s="528">
        <f>COUNTIFS('Etape 2 (Biométrie)'!$D$13:$D$2512,AL$84,'Etape 2 (Biométrie)'!$E$13:$E$2512,"&gt;"&amp;$AI121,'Etape 2 (Biométrie)'!$E$13:$E$2512,"&lt;="&amp;$AJ121)</f>
        <v>0</v>
      </c>
      <c r="AM121" s="528">
        <f>COUNTIFS('Etape 2 (Biométrie)'!$D$13:$D$2512,AM$84,'Etape 2 (Biométrie)'!$E$13:$E$2512,"&gt;"&amp;$AI121,'Etape 2 (Biométrie)'!$E$13:$E$2512,"&lt;="&amp;$AJ121)</f>
        <v>0</v>
      </c>
      <c r="AN121" s="447" t="str">
        <f t="shared" si="2"/>
        <v/>
      </c>
      <c r="AO121" s="447"/>
      <c r="AP121" s="448">
        <v>15</v>
      </c>
      <c r="AQ121" s="449" t="str">
        <f t="shared" si="3"/>
        <v>-</v>
      </c>
      <c r="AR121" s="450" t="e">
        <f>VLOOKUP(AQ121,'Etape 2 (Biométrie)'!W$14:X$75,2,FALSE)</f>
        <v>#N/A</v>
      </c>
      <c r="AS121" s="451">
        <v>0</v>
      </c>
      <c r="AT121" s="221">
        <f t="shared" si="6"/>
        <v>0</v>
      </c>
      <c r="AU121" s="221" t="str">
        <f t="shared" si="4"/>
        <v/>
      </c>
      <c r="AW121" s="451">
        <v>0</v>
      </c>
      <c r="AX121" s="506">
        <f t="shared" si="5"/>
        <v>0</v>
      </c>
      <c r="AY121" s="221" t="str">
        <f t="shared" si="7"/>
        <v/>
      </c>
      <c r="BE121" s="611"/>
      <c r="BF121" s="611"/>
      <c r="CB121" s="617"/>
      <c r="CC121" s="617"/>
      <c r="CD121" s="617"/>
      <c r="CE121" s="617"/>
      <c r="CF121" s="617"/>
      <c r="CG121" s="617"/>
      <c r="CH121" s="617"/>
      <c r="CI121" s="617"/>
      <c r="CJ121" s="617"/>
      <c r="CK121" s="617"/>
      <c r="CL121" s="617"/>
      <c r="CM121" s="617"/>
      <c r="CN121" s="617"/>
      <c r="CO121" s="617"/>
      <c r="CP121" s="617"/>
      <c r="CQ121" s="617"/>
      <c r="CR121" s="617"/>
      <c r="CS121" s="617"/>
      <c r="CT121" s="617"/>
      <c r="CU121" s="617"/>
      <c r="CV121" s="617"/>
      <c r="CW121" s="617"/>
      <c r="CX121" s="617"/>
      <c r="CY121" s="617"/>
      <c r="CZ121" s="617"/>
      <c r="DA121" s="617"/>
      <c r="DB121" s="617"/>
      <c r="DC121" s="617"/>
      <c r="DD121" s="617"/>
      <c r="DE121" s="617"/>
      <c r="DF121" s="617"/>
      <c r="DG121" s="617"/>
      <c r="DH121" s="617"/>
      <c r="DI121" s="617"/>
      <c r="DJ121" s="617"/>
      <c r="DK121" s="617"/>
      <c r="DL121" s="617"/>
      <c r="DM121" s="617"/>
      <c r="DN121" s="617"/>
      <c r="DO121" s="617"/>
      <c r="DP121" s="617"/>
      <c r="DQ121" s="617"/>
      <c r="DR121" s="617"/>
      <c r="DS121" s="617"/>
      <c r="DT121" s="617"/>
      <c r="DU121" s="617"/>
      <c r="DV121" s="617"/>
      <c r="DW121" s="617"/>
      <c r="DX121" s="617"/>
      <c r="DY121" s="617"/>
      <c r="DZ121" s="617"/>
      <c r="EA121" s="617"/>
      <c r="EB121" s="617"/>
      <c r="EC121" s="617"/>
      <c r="ED121" s="617"/>
      <c r="EE121" s="617"/>
      <c r="EF121" s="617"/>
      <c r="EG121" s="617"/>
      <c r="EH121" s="617"/>
      <c r="EI121" s="617"/>
      <c r="EJ121" s="617"/>
      <c r="EK121" s="617"/>
      <c r="EL121" s="617"/>
      <c r="EM121" s="617"/>
      <c r="EN121" s="617"/>
      <c r="EO121" s="617"/>
      <c r="EP121" s="617"/>
      <c r="EQ121" s="617"/>
      <c r="ER121" s="617"/>
      <c r="ES121" s="617"/>
      <c r="ET121" s="617"/>
      <c r="EU121" s="617"/>
      <c r="EV121" s="617"/>
      <c r="EW121" s="617"/>
      <c r="EX121" s="617"/>
      <c r="EY121" s="617"/>
      <c r="EZ121" s="617"/>
      <c r="FA121" s="617"/>
      <c r="FB121" s="617"/>
      <c r="FC121" s="617"/>
      <c r="FD121" s="617"/>
      <c r="FE121" s="617"/>
      <c r="FF121" s="617"/>
      <c r="FG121" s="617"/>
      <c r="FH121" s="617"/>
      <c r="FI121" s="617"/>
      <c r="FJ121" s="617"/>
      <c r="FK121" s="617"/>
      <c r="FL121" s="617"/>
      <c r="FM121" s="617"/>
      <c r="FN121" s="617"/>
      <c r="FO121" s="617"/>
      <c r="FP121" s="617"/>
      <c r="FQ121" s="617"/>
      <c r="FR121" s="617"/>
      <c r="FS121" s="617"/>
      <c r="FT121" s="617"/>
      <c r="FU121" s="617"/>
      <c r="FV121" s="617"/>
      <c r="FW121" s="617"/>
      <c r="FX121" s="617"/>
      <c r="FY121" s="617"/>
      <c r="FZ121" s="617"/>
      <c r="GA121" s="617"/>
      <c r="GB121" s="617"/>
      <c r="GC121" s="617"/>
      <c r="GD121" s="617"/>
      <c r="GE121" s="617"/>
      <c r="GF121" s="617"/>
      <c r="GG121" s="617"/>
      <c r="GH121" s="617"/>
      <c r="GI121" s="617"/>
      <c r="GJ121" s="617"/>
      <c r="GK121" s="617"/>
      <c r="GL121" s="617"/>
      <c r="GM121" s="617"/>
      <c r="GN121" s="617"/>
      <c r="GO121" s="617"/>
      <c r="GP121" s="617"/>
      <c r="GQ121" s="617"/>
      <c r="GR121" s="617"/>
      <c r="GS121" s="617"/>
      <c r="GT121" s="617"/>
      <c r="GU121" s="617"/>
      <c r="GV121" s="617"/>
      <c r="GW121" s="617"/>
      <c r="GX121" s="617"/>
      <c r="GY121" s="617"/>
      <c r="GZ121" s="617"/>
      <c r="HA121" s="617"/>
      <c r="HB121" s="617"/>
      <c r="HC121" s="617"/>
      <c r="HD121" s="617"/>
      <c r="HE121" s="617"/>
      <c r="HF121" s="617"/>
      <c r="HG121" s="617"/>
      <c r="HH121" s="617"/>
      <c r="HI121" s="617"/>
      <c r="HJ121" s="617"/>
      <c r="HK121" s="617"/>
      <c r="HL121" s="617"/>
      <c r="HM121" s="617"/>
      <c r="HN121" s="617"/>
      <c r="HO121" s="617"/>
      <c r="HP121" s="617"/>
      <c r="HQ121" s="617"/>
      <c r="HR121" s="617"/>
      <c r="HS121" s="617"/>
      <c r="HT121" s="617"/>
      <c r="HU121" s="617"/>
      <c r="HV121" s="617"/>
      <c r="HW121" s="617"/>
      <c r="HX121" s="617"/>
      <c r="HY121" s="617"/>
      <c r="HZ121" s="617"/>
      <c r="IA121" s="617"/>
      <c r="IB121" s="617"/>
      <c r="IC121" s="617"/>
      <c r="ID121" s="617"/>
      <c r="IE121" s="617"/>
      <c r="IF121" s="617"/>
      <c r="IG121" s="617"/>
      <c r="IH121" s="617"/>
      <c r="II121" s="617"/>
      <c r="IJ121" s="617"/>
      <c r="IK121" s="617"/>
      <c r="IL121" s="617"/>
      <c r="IM121" s="617"/>
      <c r="IN121" s="617"/>
      <c r="IO121" s="617"/>
      <c r="IP121" s="617"/>
      <c r="IQ121" s="617"/>
      <c r="IR121" s="617"/>
      <c r="IS121" s="617"/>
      <c r="IT121" s="617"/>
      <c r="IU121" s="617"/>
      <c r="IV121" s="617"/>
      <c r="IW121" s="617"/>
      <c r="IX121" s="617"/>
      <c r="IY121" s="617"/>
      <c r="IZ121" s="617"/>
      <c r="JA121" s="617"/>
      <c r="JB121" s="617"/>
      <c r="JC121" s="617"/>
      <c r="JD121" s="617"/>
      <c r="JE121" s="617"/>
      <c r="JF121" s="617"/>
      <c r="JG121" s="617"/>
      <c r="JH121" s="617"/>
      <c r="JI121" s="617"/>
      <c r="JJ121" s="617"/>
      <c r="JK121" s="617"/>
      <c r="JL121" s="617"/>
      <c r="JM121" s="617"/>
      <c r="JN121" s="617"/>
      <c r="JO121" s="617"/>
      <c r="JP121" s="617"/>
      <c r="JQ121" s="617"/>
      <c r="JR121" s="617"/>
      <c r="JS121" s="617"/>
      <c r="JT121" s="617"/>
      <c r="JU121" s="617"/>
      <c r="JV121" s="617"/>
      <c r="JW121" s="617"/>
      <c r="JX121" s="617"/>
      <c r="JY121" s="617"/>
      <c r="JZ121" s="617"/>
      <c r="KA121" s="617"/>
      <c r="KB121" s="617"/>
      <c r="KC121" s="617"/>
      <c r="KD121" s="617"/>
      <c r="KE121" s="617"/>
      <c r="KF121" s="617"/>
      <c r="KG121" s="617"/>
      <c r="KH121" s="617"/>
      <c r="KI121" s="617"/>
      <c r="KJ121" s="617"/>
      <c r="KK121" s="617"/>
      <c r="KL121" s="617"/>
      <c r="KM121" s="617"/>
      <c r="KN121" s="617"/>
      <c r="KO121" s="617"/>
      <c r="KP121" s="617"/>
      <c r="KQ121" s="617"/>
      <c r="KR121" s="617"/>
      <c r="KS121" s="617"/>
      <c r="KT121" s="617"/>
      <c r="KU121" s="617"/>
      <c r="KV121" s="617"/>
      <c r="KW121" s="617"/>
      <c r="KX121" s="617"/>
      <c r="KY121" s="617"/>
      <c r="KZ121" s="617"/>
      <c r="LA121" s="617"/>
      <c r="LB121" s="617"/>
      <c r="LC121" s="617"/>
      <c r="LD121" s="617"/>
      <c r="LE121" s="617"/>
      <c r="LF121" s="617"/>
      <c r="LG121" s="617"/>
      <c r="LH121" s="617"/>
      <c r="LI121" s="617"/>
      <c r="LJ121" s="617"/>
      <c r="LK121" s="617"/>
      <c r="LL121" s="617"/>
      <c r="LM121" s="617"/>
      <c r="LN121" s="617"/>
      <c r="LO121" s="617"/>
      <c r="LP121" s="617"/>
      <c r="LQ121" s="617"/>
      <c r="LR121" s="617"/>
      <c r="LS121" s="617"/>
      <c r="LT121" s="617"/>
      <c r="LU121" s="617"/>
      <c r="LV121" s="617"/>
      <c r="LW121" s="617"/>
      <c r="LX121" s="617"/>
      <c r="LY121" s="617"/>
      <c r="LZ121" s="617"/>
      <c r="MA121" s="617"/>
      <c r="MB121" s="617"/>
      <c r="MC121" s="617"/>
      <c r="MD121" s="617"/>
      <c r="ME121" s="617"/>
      <c r="MF121" s="617"/>
      <c r="MG121" s="617"/>
      <c r="MH121" s="617"/>
      <c r="MI121" s="617"/>
      <c r="MJ121" s="617"/>
      <c r="MK121" s="617"/>
      <c r="ML121" s="617"/>
      <c r="MM121" s="617"/>
      <c r="MN121" s="617"/>
      <c r="MO121" s="617"/>
      <c r="MP121" s="617"/>
      <c r="MQ121" s="617"/>
      <c r="MR121" s="617"/>
      <c r="MS121" s="617"/>
      <c r="MT121" s="617"/>
      <c r="MU121" s="617"/>
    </row>
    <row r="122" spans="2:359" s="444" customFormat="1" ht="28" customHeight="1" thickBot="1">
      <c r="B122" s="441"/>
      <c r="C122" s="452">
        <v>3</v>
      </c>
      <c r="D122" s="456" t="str">
        <f t="shared" si="13"/>
        <v>-</v>
      </c>
      <c r="E122" s="457" t="str">
        <f t="shared" si="8"/>
        <v>non prises en compte</v>
      </c>
      <c r="F122" s="457"/>
      <c r="G122" s="457" t="str">
        <f t="shared" si="9"/>
        <v>non prises en compte</v>
      </c>
      <c r="H122" s="457"/>
      <c r="I122" s="457" t="str">
        <f t="shared" si="10"/>
        <v>non pris en compte</v>
      </c>
      <c r="J122" s="457"/>
      <c r="K122" s="457" t="str">
        <f t="shared" si="11"/>
        <v>non pris en compte</v>
      </c>
      <c r="L122" s="457"/>
      <c r="M122" s="482" t="str">
        <f t="shared" si="14"/>
        <v/>
      </c>
      <c r="O122" s="493" t="str">
        <f t="shared" si="12"/>
        <v/>
      </c>
      <c r="T122" s="442"/>
      <c r="U122" s="445"/>
      <c r="AB122" s="444" t="str">
        <f>IF(SUM(AC122:AD122)=2,"ja","nein")</f>
        <v>ja</v>
      </c>
      <c r="AC122" s="444">
        <f>IF($P$95&gt;=AE122,1,0)</f>
        <v>1</v>
      </c>
      <c r="AD122" s="444">
        <v>1</v>
      </c>
      <c r="AE122" s="444">
        <v>1.6</v>
      </c>
      <c r="AG122" s="444">
        <v>0</v>
      </c>
      <c r="AI122" s="446">
        <v>370</v>
      </c>
      <c r="AJ122" s="446">
        <v>380</v>
      </c>
      <c r="AK122" s="528" t="s">
        <v>111</v>
      </c>
      <c r="AL122" s="528">
        <f>COUNTIFS('Etape 2 (Biométrie)'!$D$13:$D$2512,AL$84,'Etape 2 (Biométrie)'!$E$13:$E$2512,"&gt;"&amp;$AI122,'Etape 2 (Biométrie)'!$E$13:$E$2512,"&lt;="&amp;$AJ122)</f>
        <v>0</v>
      </c>
      <c r="AM122" s="528">
        <f>COUNTIFS('Etape 2 (Biométrie)'!$D$13:$D$2512,AM$84,'Etape 2 (Biométrie)'!$E$13:$E$2512,"&gt;"&amp;$AI122,'Etape 2 (Biométrie)'!$E$13:$E$2512,"&lt;="&amp;$AJ122)</f>
        <v>0</v>
      </c>
      <c r="AN122" s="447" t="str">
        <f t="shared" si="2"/>
        <v/>
      </c>
      <c r="AO122" s="447"/>
      <c r="AP122" s="460">
        <v>16</v>
      </c>
      <c r="AQ122" s="461" t="str">
        <f t="shared" si="3"/>
        <v>-</v>
      </c>
      <c r="AR122" s="462" t="e">
        <f>VLOOKUP(AQ122,'Etape 2 (Biométrie)'!W$14:X$75,2,FALSE)</f>
        <v>#N/A</v>
      </c>
      <c r="AS122" s="463">
        <v>0</v>
      </c>
      <c r="AT122" s="221">
        <f t="shared" si="6"/>
        <v>0</v>
      </c>
      <c r="AU122" s="221" t="str">
        <f t="shared" si="4"/>
        <v/>
      </c>
      <c r="AV122" s="111"/>
      <c r="AW122" s="463">
        <v>0</v>
      </c>
      <c r="AX122" s="506">
        <f t="shared" si="5"/>
        <v>0</v>
      </c>
      <c r="AY122" s="221" t="str">
        <f t="shared" si="7"/>
        <v/>
      </c>
      <c r="BE122" s="611"/>
      <c r="BF122" s="611"/>
      <c r="CB122" s="617"/>
      <c r="CC122" s="617"/>
      <c r="CD122" s="617"/>
      <c r="CE122" s="617"/>
      <c r="CF122" s="617"/>
      <c r="CG122" s="617"/>
      <c r="CH122" s="617"/>
      <c r="CI122" s="617"/>
      <c r="CJ122" s="617"/>
      <c r="CK122" s="617"/>
      <c r="CL122" s="617"/>
      <c r="CM122" s="617"/>
      <c r="CN122" s="617"/>
      <c r="CO122" s="617"/>
      <c r="CP122" s="617"/>
      <c r="CQ122" s="617"/>
      <c r="CR122" s="617"/>
      <c r="CS122" s="617"/>
      <c r="CT122" s="617"/>
      <c r="CU122" s="617"/>
      <c r="CV122" s="617"/>
      <c r="CW122" s="617"/>
      <c r="CX122" s="617"/>
      <c r="CY122" s="617"/>
      <c r="CZ122" s="617"/>
      <c r="DA122" s="617"/>
      <c r="DB122" s="617"/>
      <c r="DC122" s="617"/>
      <c r="DD122" s="617"/>
      <c r="DE122" s="617"/>
      <c r="DF122" s="617"/>
      <c r="DG122" s="617"/>
      <c r="DH122" s="617"/>
      <c r="DI122" s="617"/>
      <c r="DJ122" s="617"/>
      <c r="DK122" s="617"/>
      <c r="DL122" s="617"/>
      <c r="DM122" s="617"/>
      <c r="DN122" s="617"/>
      <c r="DO122" s="617"/>
      <c r="DP122" s="617"/>
      <c r="DQ122" s="617"/>
      <c r="DR122" s="617"/>
      <c r="DS122" s="617"/>
      <c r="DT122" s="617"/>
      <c r="DU122" s="617"/>
      <c r="DV122" s="617"/>
      <c r="DW122" s="617"/>
      <c r="DX122" s="617"/>
      <c r="DY122" s="617"/>
      <c r="DZ122" s="617"/>
      <c r="EA122" s="617"/>
      <c r="EB122" s="617"/>
      <c r="EC122" s="617"/>
      <c r="ED122" s="617"/>
      <c r="EE122" s="617"/>
      <c r="EF122" s="617"/>
      <c r="EG122" s="617"/>
      <c r="EH122" s="617"/>
      <c r="EI122" s="617"/>
      <c r="EJ122" s="617"/>
      <c r="EK122" s="617"/>
      <c r="EL122" s="617"/>
      <c r="EM122" s="617"/>
      <c r="EN122" s="617"/>
      <c r="EO122" s="617"/>
      <c r="EP122" s="617"/>
      <c r="EQ122" s="617"/>
      <c r="ER122" s="617"/>
      <c r="ES122" s="617"/>
      <c r="ET122" s="617"/>
      <c r="EU122" s="617"/>
      <c r="EV122" s="617"/>
      <c r="EW122" s="617"/>
      <c r="EX122" s="617"/>
      <c r="EY122" s="617"/>
      <c r="EZ122" s="617"/>
      <c r="FA122" s="617"/>
      <c r="FB122" s="617"/>
      <c r="FC122" s="617"/>
      <c r="FD122" s="617"/>
      <c r="FE122" s="617"/>
      <c r="FF122" s="617"/>
      <c r="FG122" s="617"/>
      <c r="FH122" s="617"/>
      <c r="FI122" s="617"/>
      <c r="FJ122" s="617"/>
      <c r="FK122" s="617"/>
      <c r="FL122" s="617"/>
      <c r="FM122" s="617"/>
      <c r="FN122" s="617"/>
      <c r="FO122" s="617"/>
      <c r="FP122" s="617"/>
      <c r="FQ122" s="617"/>
      <c r="FR122" s="617"/>
      <c r="FS122" s="617"/>
      <c r="FT122" s="617"/>
      <c r="FU122" s="617"/>
      <c r="FV122" s="617"/>
      <c r="FW122" s="617"/>
      <c r="FX122" s="617"/>
      <c r="FY122" s="617"/>
      <c r="FZ122" s="617"/>
      <c r="GA122" s="617"/>
      <c r="GB122" s="617"/>
      <c r="GC122" s="617"/>
      <c r="GD122" s="617"/>
      <c r="GE122" s="617"/>
      <c r="GF122" s="617"/>
      <c r="GG122" s="617"/>
      <c r="GH122" s="617"/>
      <c r="GI122" s="617"/>
      <c r="GJ122" s="617"/>
      <c r="GK122" s="617"/>
      <c r="GL122" s="617"/>
      <c r="GM122" s="617"/>
      <c r="GN122" s="617"/>
      <c r="GO122" s="617"/>
      <c r="GP122" s="617"/>
      <c r="GQ122" s="617"/>
      <c r="GR122" s="617"/>
      <c r="GS122" s="617"/>
      <c r="GT122" s="617"/>
      <c r="GU122" s="617"/>
      <c r="GV122" s="617"/>
      <c r="GW122" s="617"/>
      <c r="GX122" s="617"/>
      <c r="GY122" s="617"/>
      <c r="GZ122" s="617"/>
      <c r="HA122" s="617"/>
      <c r="HB122" s="617"/>
      <c r="HC122" s="617"/>
      <c r="HD122" s="617"/>
      <c r="HE122" s="617"/>
      <c r="HF122" s="617"/>
      <c r="HG122" s="617"/>
      <c r="HH122" s="617"/>
      <c r="HI122" s="617"/>
      <c r="HJ122" s="617"/>
      <c r="HK122" s="617"/>
      <c r="HL122" s="617"/>
      <c r="HM122" s="617"/>
      <c r="HN122" s="617"/>
      <c r="HO122" s="617"/>
      <c r="HP122" s="617"/>
      <c r="HQ122" s="617"/>
      <c r="HR122" s="617"/>
      <c r="HS122" s="617"/>
      <c r="HT122" s="617"/>
      <c r="HU122" s="617"/>
      <c r="HV122" s="617"/>
      <c r="HW122" s="617"/>
      <c r="HX122" s="617"/>
      <c r="HY122" s="617"/>
      <c r="HZ122" s="617"/>
      <c r="IA122" s="617"/>
      <c r="IB122" s="617"/>
      <c r="IC122" s="617"/>
      <c r="ID122" s="617"/>
      <c r="IE122" s="617"/>
      <c r="IF122" s="617"/>
      <c r="IG122" s="617"/>
      <c r="IH122" s="617"/>
      <c r="II122" s="617"/>
      <c r="IJ122" s="617"/>
      <c r="IK122" s="617"/>
      <c r="IL122" s="617"/>
      <c r="IM122" s="617"/>
      <c r="IN122" s="617"/>
      <c r="IO122" s="617"/>
      <c r="IP122" s="617"/>
      <c r="IQ122" s="617"/>
      <c r="IR122" s="617"/>
      <c r="IS122" s="617"/>
      <c r="IT122" s="617"/>
      <c r="IU122" s="617"/>
      <c r="IV122" s="617"/>
      <c r="IW122" s="617"/>
      <c r="IX122" s="617"/>
      <c r="IY122" s="617"/>
      <c r="IZ122" s="617"/>
      <c r="JA122" s="617"/>
      <c r="JB122" s="617"/>
      <c r="JC122" s="617"/>
      <c r="JD122" s="617"/>
      <c r="JE122" s="617"/>
      <c r="JF122" s="617"/>
      <c r="JG122" s="617"/>
      <c r="JH122" s="617"/>
      <c r="JI122" s="617"/>
      <c r="JJ122" s="617"/>
      <c r="JK122" s="617"/>
      <c r="JL122" s="617"/>
      <c r="JM122" s="617"/>
      <c r="JN122" s="617"/>
      <c r="JO122" s="617"/>
      <c r="JP122" s="617"/>
      <c r="JQ122" s="617"/>
      <c r="JR122" s="617"/>
      <c r="JS122" s="617"/>
      <c r="JT122" s="617"/>
      <c r="JU122" s="617"/>
      <c r="JV122" s="617"/>
      <c r="JW122" s="617"/>
      <c r="JX122" s="617"/>
      <c r="JY122" s="617"/>
      <c r="JZ122" s="617"/>
      <c r="KA122" s="617"/>
      <c r="KB122" s="617"/>
      <c r="KC122" s="617"/>
      <c r="KD122" s="617"/>
      <c r="KE122" s="617"/>
      <c r="KF122" s="617"/>
      <c r="KG122" s="617"/>
      <c r="KH122" s="617"/>
      <c r="KI122" s="617"/>
      <c r="KJ122" s="617"/>
      <c r="KK122" s="617"/>
      <c r="KL122" s="617"/>
      <c r="KM122" s="617"/>
      <c r="KN122" s="617"/>
      <c r="KO122" s="617"/>
      <c r="KP122" s="617"/>
      <c r="KQ122" s="617"/>
      <c r="KR122" s="617"/>
      <c r="KS122" s="617"/>
      <c r="KT122" s="617"/>
      <c r="KU122" s="617"/>
      <c r="KV122" s="617"/>
      <c r="KW122" s="617"/>
      <c r="KX122" s="617"/>
      <c r="KY122" s="617"/>
      <c r="KZ122" s="617"/>
      <c r="LA122" s="617"/>
      <c r="LB122" s="617"/>
      <c r="LC122" s="617"/>
      <c r="LD122" s="617"/>
      <c r="LE122" s="617"/>
      <c r="LF122" s="617"/>
      <c r="LG122" s="617"/>
      <c r="LH122" s="617"/>
      <c r="LI122" s="617"/>
      <c r="LJ122" s="617"/>
      <c r="LK122" s="617"/>
      <c r="LL122" s="617"/>
      <c r="LM122" s="617"/>
      <c r="LN122" s="617"/>
      <c r="LO122" s="617"/>
      <c r="LP122" s="617"/>
      <c r="LQ122" s="617"/>
      <c r="LR122" s="617"/>
      <c r="LS122" s="617"/>
      <c r="LT122" s="617"/>
      <c r="LU122" s="617"/>
      <c r="LV122" s="617"/>
      <c r="LW122" s="617"/>
      <c r="LX122" s="617"/>
      <c r="LY122" s="617"/>
      <c r="LZ122" s="617"/>
      <c r="MA122" s="617"/>
      <c r="MB122" s="617"/>
      <c r="MC122" s="617"/>
      <c r="MD122" s="617"/>
      <c r="ME122" s="617"/>
      <c r="MF122" s="617"/>
      <c r="MG122" s="617"/>
      <c r="MH122" s="617"/>
      <c r="MI122" s="617"/>
      <c r="MJ122" s="617"/>
      <c r="MK122" s="617"/>
      <c r="ML122" s="617"/>
      <c r="MM122" s="617"/>
      <c r="MN122" s="617"/>
      <c r="MO122" s="617"/>
      <c r="MP122" s="617"/>
      <c r="MQ122" s="617"/>
      <c r="MR122" s="617"/>
      <c r="MS122" s="617"/>
      <c r="MT122" s="617"/>
      <c r="MU122" s="617"/>
    </row>
    <row r="123" spans="2:359" s="444" customFormat="1" ht="28" customHeight="1" thickBot="1">
      <c r="B123" s="441"/>
      <c r="C123" s="452">
        <v>4</v>
      </c>
      <c r="D123" s="456" t="str">
        <f t="shared" si="13"/>
        <v>-</v>
      </c>
      <c r="E123" s="457" t="str">
        <f t="shared" si="8"/>
        <v>non prises en compte</v>
      </c>
      <c r="F123" s="457"/>
      <c r="G123" s="457" t="str">
        <f t="shared" si="9"/>
        <v>non prises en compte</v>
      </c>
      <c r="H123" s="457"/>
      <c r="I123" s="457" t="str">
        <f t="shared" si="10"/>
        <v>non pris en compte</v>
      </c>
      <c r="J123" s="457"/>
      <c r="K123" s="457" t="str">
        <f t="shared" si="11"/>
        <v>non pris en compte</v>
      </c>
      <c r="L123" s="457"/>
      <c r="M123" s="482" t="str">
        <f t="shared" si="14"/>
        <v/>
      </c>
      <c r="O123" s="493" t="str">
        <f t="shared" si="12"/>
        <v/>
      </c>
      <c r="T123" s="442"/>
      <c r="U123" s="445"/>
      <c r="AB123" s="444" t="str">
        <f>IF(SUM(AC123:AD123)=2,"ja","nein")</f>
        <v>nein</v>
      </c>
      <c r="AC123" s="444">
        <f>IF($P$95&gt;=AE123,1,0)</f>
        <v>1</v>
      </c>
      <c r="AD123" s="444">
        <f>IF($P$95&lt;=AF123,1,0)</f>
        <v>0</v>
      </c>
      <c r="AE123" s="444">
        <v>1.2</v>
      </c>
      <c r="AF123" s="444">
        <v>1.59</v>
      </c>
      <c r="AG123" s="444">
        <v>1</v>
      </c>
      <c r="AI123" s="446">
        <v>380</v>
      </c>
      <c r="AJ123" s="446">
        <v>390</v>
      </c>
      <c r="AK123" s="528" t="s">
        <v>112</v>
      </c>
      <c r="AL123" s="528">
        <f>COUNTIFS('Etape 2 (Biométrie)'!$D$13:$D$2512,AL$84,'Etape 2 (Biométrie)'!$E$13:$E$2512,"&gt;"&amp;$AI123,'Etape 2 (Biométrie)'!$E$13:$E$2512,"&lt;="&amp;$AJ123)</f>
        <v>0</v>
      </c>
      <c r="AM123" s="528">
        <f>COUNTIFS('Etape 2 (Biométrie)'!$D$13:$D$2512,AM$84,'Etape 2 (Biométrie)'!$E$13:$E$2512,"&gt;"&amp;$AI123,'Etape 2 (Biométrie)'!$E$13:$E$2512,"&lt;="&amp;$AJ123)</f>
        <v>0</v>
      </c>
      <c r="AN123" s="447" t="str">
        <f t="shared" si="2"/>
        <v/>
      </c>
      <c r="AO123" s="447"/>
      <c r="AP123" s="495"/>
      <c r="AQ123" s="496" t="s">
        <v>3</v>
      </c>
      <c r="AR123" s="497" t="s">
        <v>52</v>
      </c>
      <c r="AS123" s="498" t="s">
        <v>181</v>
      </c>
      <c r="AT123" s="496"/>
      <c r="AU123" s="495" t="str">
        <f>IF(AND(AS126=-1,AS127=-1)=TRUE,"",IF(AS126&gt;=AS127,AS126,AS127))</f>
        <v/>
      </c>
      <c r="AV123" s="499"/>
      <c r="AW123" s="499"/>
      <c r="AX123" s="499"/>
      <c r="AY123" s="495" t="str">
        <f>IF(AND(AS126=-1,AS127=-1)=TRUE,"",IF(AS126&gt;=AS127,AS126,AS127))</f>
        <v/>
      </c>
      <c r="BE123" s="612"/>
      <c r="BF123" s="612"/>
      <c r="CB123" s="617"/>
      <c r="CC123" s="617"/>
      <c r="CD123" s="617"/>
      <c r="CE123" s="617"/>
      <c r="CF123" s="617"/>
      <c r="CG123" s="617"/>
      <c r="CH123" s="617"/>
      <c r="CI123" s="617"/>
      <c r="CJ123" s="617"/>
      <c r="CK123" s="617"/>
      <c r="CL123" s="617"/>
      <c r="CM123" s="617"/>
      <c r="CN123" s="617"/>
      <c r="CO123" s="617"/>
      <c r="CP123" s="617"/>
      <c r="CQ123" s="617"/>
      <c r="CR123" s="617"/>
      <c r="CS123" s="617"/>
      <c r="CT123" s="617"/>
      <c r="CU123" s="617"/>
      <c r="CV123" s="617"/>
      <c r="CW123" s="617"/>
      <c r="CX123" s="617"/>
      <c r="CY123" s="617"/>
      <c r="CZ123" s="617"/>
      <c r="DA123" s="617"/>
      <c r="DB123" s="617"/>
      <c r="DC123" s="617"/>
      <c r="DD123" s="617"/>
      <c r="DE123" s="617"/>
      <c r="DF123" s="617"/>
      <c r="DG123" s="617"/>
      <c r="DH123" s="617"/>
      <c r="DI123" s="617"/>
      <c r="DJ123" s="617"/>
      <c r="DK123" s="617"/>
      <c r="DL123" s="617"/>
      <c r="DM123" s="617"/>
      <c r="DN123" s="617"/>
      <c r="DO123" s="617"/>
      <c r="DP123" s="617"/>
      <c r="DQ123" s="617"/>
      <c r="DR123" s="617"/>
      <c r="DS123" s="617"/>
      <c r="DT123" s="617"/>
      <c r="DU123" s="617"/>
      <c r="DV123" s="617"/>
      <c r="DW123" s="617"/>
      <c r="DX123" s="617"/>
      <c r="DY123" s="617"/>
      <c r="DZ123" s="617"/>
      <c r="EA123" s="617"/>
      <c r="EB123" s="617"/>
      <c r="EC123" s="617"/>
      <c r="ED123" s="617"/>
      <c r="EE123" s="617"/>
      <c r="EF123" s="617"/>
      <c r="EG123" s="617"/>
      <c r="EH123" s="617"/>
      <c r="EI123" s="617"/>
      <c r="EJ123" s="617"/>
      <c r="EK123" s="617"/>
      <c r="EL123" s="617"/>
      <c r="EM123" s="617"/>
      <c r="EN123" s="617"/>
      <c r="EO123" s="617"/>
      <c r="EP123" s="617"/>
      <c r="EQ123" s="617"/>
      <c r="ER123" s="617"/>
      <c r="ES123" s="617"/>
      <c r="ET123" s="617"/>
      <c r="EU123" s="617"/>
      <c r="EV123" s="617"/>
      <c r="EW123" s="617"/>
      <c r="EX123" s="617"/>
      <c r="EY123" s="617"/>
      <c r="EZ123" s="617"/>
      <c r="FA123" s="617"/>
      <c r="FB123" s="617"/>
      <c r="FC123" s="617"/>
      <c r="FD123" s="617"/>
      <c r="FE123" s="617"/>
      <c r="FF123" s="617"/>
      <c r="FG123" s="617"/>
      <c r="FH123" s="617"/>
      <c r="FI123" s="617"/>
      <c r="FJ123" s="617"/>
      <c r="FK123" s="617"/>
      <c r="FL123" s="617"/>
      <c r="FM123" s="617"/>
      <c r="FN123" s="617"/>
      <c r="FO123" s="617"/>
      <c r="FP123" s="617"/>
      <c r="FQ123" s="617"/>
      <c r="FR123" s="617"/>
      <c r="FS123" s="617"/>
      <c r="FT123" s="617"/>
      <c r="FU123" s="617"/>
      <c r="FV123" s="617"/>
      <c r="FW123" s="617"/>
      <c r="FX123" s="617"/>
      <c r="FY123" s="617"/>
      <c r="FZ123" s="617"/>
      <c r="GA123" s="617"/>
      <c r="GB123" s="617"/>
      <c r="GC123" s="617"/>
      <c r="GD123" s="617"/>
      <c r="GE123" s="617"/>
      <c r="GF123" s="617"/>
      <c r="GG123" s="617"/>
      <c r="GH123" s="617"/>
      <c r="GI123" s="617"/>
      <c r="GJ123" s="617"/>
      <c r="GK123" s="617"/>
      <c r="GL123" s="617"/>
      <c r="GM123" s="617"/>
      <c r="GN123" s="617"/>
      <c r="GO123" s="617"/>
      <c r="GP123" s="617"/>
      <c r="GQ123" s="617"/>
      <c r="GR123" s="617"/>
      <c r="GS123" s="617"/>
      <c r="GT123" s="617"/>
      <c r="GU123" s="617"/>
      <c r="GV123" s="617"/>
      <c r="GW123" s="617"/>
      <c r="GX123" s="617"/>
      <c r="GY123" s="617"/>
      <c r="GZ123" s="617"/>
      <c r="HA123" s="617"/>
      <c r="HB123" s="617"/>
      <c r="HC123" s="617"/>
      <c r="HD123" s="617"/>
      <c r="HE123" s="617"/>
      <c r="HF123" s="617"/>
      <c r="HG123" s="617"/>
      <c r="HH123" s="617"/>
      <c r="HI123" s="617"/>
      <c r="HJ123" s="617"/>
      <c r="HK123" s="617"/>
      <c r="HL123" s="617"/>
      <c r="HM123" s="617"/>
      <c r="HN123" s="617"/>
      <c r="HO123" s="617"/>
      <c r="HP123" s="617"/>
      <c r="HQ123" s="617"/>
      <c r="HR123" s="617"/>
      <c r="HS123" s="617"/>
      <c r="HT123" s="617"/>
      <c r="HU123" s="617"/>
      <c r="HV123" s="617"/>
      <c r="HW123" s="617"/>
      <c r="HX123" s="617"/>
      <c r="HY123" s="617"/>
      <c r="HZ123" s="617"/>
      <c r="IA123" s="617"/>
      <c r="IB123" s="617"/>
      <c r="IC123" s="617"/>
      <c r="ID123" s="617"/>
      <c r="IE123" s="617"/>
      <c r="IF123" s="617"/>
      <c r="IG123" s="617"/>
      <c r="IH123" s="617"/>
      <c r="II123" s="617"/>
      <c r="IJ123" s="617"/>
      <c r="IK123" s="617"/>
      <c r="IL123" s="617"/>
      <c r="IM123" s="617"/>
      <c r="IN123" s="617"/>
      <c r="IO123" s="617"/>
      <c r="IP123" s="617"/>
      <c r="IQ123" s="617"/>
      <c r="IR123" s="617"/>
      <c r="IS123" s="617"/>
      <c r="IT123" s="617"/>
      <c r="IU123" s="617"/>
      <c r="IV123" s="617"/>
      <c r="IW123" s="617"/>
      <c r="IX123" s="617"/>
      <c r="IY123" s="617"/>
      <c r="IZ123" s="617"/>
      <c r="JA123" s="617"/>
      <c r="JB123" s="617"/>
      <c r="JC123" s="617"/>
      <c r="JD123" s="617"/>
      <c r="JE123" s="617"/>
      <c r="JF123" s="617"/>
      <c r="JG123" s="617"/>
      <c r="JH123" s="617"/>
      <c r="JI123" s="617"/>
      <c r="JJ123" s="617"/>
      <c r="JK123" s="617"/>
      <c r="JL123" s="617"/>
      <c r="JM123" s="617"/>
      <c r="JN123" s="617"/>
      <c r="JO123" s="617"/>
      <c r="JP123" s="617"/>
      <c r="JQ123" s="617"/>
      <c r="JR123" s="617"/>
      <c r="JS123" s="617"/>
      <c r="JT123" s="617"/>
      <c r="JU123" s="617"/>
      <c r="JV123" s="617"/>
      <c r="JW123" s="617"/>
      <c r="JX123" s="617"/>
      <c r="JY123" s="617"/>
      <c r="JZ123" s="617"/>
      <c r="KA123" s="617"/>
      <c r="KB123" s="617"/>
      <c r="KC123" s="617"/>
      <c r="KD123" s="617"/>
      <c r="KE123" s="617"/>
      <c r="KF123" s="617"/>
      <c r="KG123" s="617"/>
      <c r="KH123" s="617"/>
      <c r="KI123" s="617"/>
      <c r="KJ123" s="617"/>
      <c r="KK123" s="617"/>
      <c r="KL123" s="617"/>
      <c r="KM123" s="617"/>
      <c r="KN123" s="617"/>
      <c r="KO123" s="617"/>
      <c r="KP123" s="617"/>
      <c r="KQ123" s="617"/>
      <c r="KR123" s="617"/>
      <c r="KS123" s="617"/>
      <c r="KT123" s="617"/>
      <c r="KU123" s="617"/>
      <c r="KV123" s="617"/>
      <c r="KW123" s="617"/>
      <c r="KX123" s="617"/>
      <c r="KY123" s="617"/>
      <c r="KZ123" s="617"/>
      <c r="LA123" s="617"/>
      <c r="LB123" s="617"/>
      <c r="LC123" s="617"/>
      <c r="LD123" s="617"/>
      <c r="LE123" s="617"/>
      <c r="LF123" s="617"/>
      <c r="LG123" s="617"/>
      <c r="LH123" s="617"/>
      <c r="LI123" s="617"/>
      <c r="LJ123" s="617"/>
      <c r="LK123" s="617"/>
      <c r="LL123" s="617"/>
      <c r="LM123" s="617"/>
      <c r="LN123" s="617"/>
      <c r="LO123" s="617"/>
      <c r="LP123" s="617"/>
      <c r="LQ123" s="617"/>
      <c r="LR123" s="617"/>
      <c r="LS123" s="617"/>
      <c r="LT123" s="617"/>
      <c r="LU123" s="617"/>
      <c r="LV123" s="617"/>
      <c r="LW123" s="617"/>
      <c r="LX123" s="617"/>
      <c r="LY123" s="617"/>
      <c r="LZ123" s="617"/>
      <c r="MA123" s="617"/>
      <c r="MB123" s="617"/>
      <c r="MC123" s="617"/>
      <c r="MD123" s="617"/>
      <c r="ME123" s="617"/>
      <c r="MF123" s="617"/>
      <c r="MG123" s="617"/>
      <c r="MH123" s="617"/>
      <c r="MI123" s="617"/>
      <c r="MJ123" s="617"/>
      <c r="MK123" s="617"/>
      <c r="ML123" s="617"/>
      <c r="MM123" s="617"/>
      <c r="MN123" s="617"/>
      <c r="MO123" s="617"/>
      <c r="MP123" s="617"/>
      <c r="MQ123" s="617"/>
      <c r="MR123" s="617"/>
      <c r="MS123" s="617"/>
      <c r="MT123" s="617"/>
      <c r="MU123" s="617"/>
    </row>
    <row r="124" spans="2:359" s="444" customFormat="1" ht="28" customHeight="1">
      <c r="B124" s="441"/>
      <c r="C124" s="452">
        <v>5</v>
      </c>
      <c r="D124" s="456" t="str">
        <f t="shared" si="13"/>
        <v>-</v>
      </c>
      <c r="E124" s="457" t="str">
        <f t="shared" si="8"/>
        <v>non prises en compte</v>
      </c>
      <c r="F124" s="457"/>
      <c r="G124" s="457" t="str">
        <f t="shared" si="9"/>
        <v>non prises en compte</v>
      </c>
      <c r="H124" s="457"/>
      <c r="I124" s="457" t="str">
        <f t="shared" si="10"/>
        <v>non pris en compte</v>
      </c>
      <c r="J124" s="457"/>
      <c r="K124" s="457" t="str">
        <f t="shared" si="11"/>
        <v>non pris en compte</v>
      </c>
      <c r="L124" s="457"/>
      <c r="M124" s="482" t="str">
        <f t="shared" si="14"/>
        <v/>
      </c>
      <c r="O124" s="493" t="str">
        <f t="shared" si="12"/>
        <v/>
      </c>
      <c r="T124" s="442"/>
      <c r="U124" s="445"/>
      <c r="AB124" s="444" t="str">
        <f>IF(SUM(AC124:AD124)=2,"ja","nein")</f>
        <v>nein</v>
      </c>
      <c r="AC124" s="444">
        <f>IF($P$95&gt;=AE124,1,0)</f>
        <v>1</v>
      </c>
      <c r="AD124" s="444">
        <f>IF($P$95&lt;=AF124,1,0)</f>
        <v>0</v>
      </c>
      <c r="AE124" s="444">
        <v>0.8</v>
      </c>
      <c r="AF124" s="444">
        <v>1.19</v>
      </c>
      <c r="AG124" s="444">
        <v>2</v>
      </c>
      <c r="AI124" s="446">
        <v>390</v>
      </c>
      <c r="AJ124" s="446">
        <v>400</v>
      </c>
      <c r="AK124" s="528" t="s">
        <v>113</v>
      </c>
      <c r="AL124" s="528">
        <f>COUNTIFS('Etape 2 (Biométrie)'!$D$13:$D$2512,AL$84,'Etape 2 (Biométrie)'!$E$13:$E$2512,"&gt;"&amp;$AI124,'Etape 2 (Biométrie)'!$E$13:$E$2512,"&lt;="&amp;$AJ124)</f>
        <v>0</v>
      </c>
      <c r="AM124" s="528">
        <f>COUNTIFS('Etape 2 (Biométrie)'!$D$13:$D$2512,AM$84,'Etape 2 (Biométrie)'!$E$13:$E$2512,"&gt;"&amp;$AI124,'Etape 2 (Biométrie)'!$E$13:$E$2512,"&lt;="&amp;$AJ124)</f>
        <v>0</v>
      </c>
      <c r="AN124" s="447" t="str">
        <f t="shared" si="2"/>
        <v/>
      </c>
      <c r="AO124" s="447"/>
      <c r="AP124" s="442"/>
      <c r="AQ124" s="442"/>
      <c r="AR124" s="442"/>
      <c r="AS124" s="442"/>
      <c r="AT124" s="442"/>
      <c r="AU124" s="442"/>
      <c r="CB124" s="617"/>
      <c r="CC124" s="617"/>
      <c r="CD124" s="617"/>
      <c r="CE124" s="617"/>
      <c r="CF124" s="617"/>
      <c r="CG124" s="617"/>
      <c r="CH124" s="617"/>
      <c r="CI124" s="617"/>
      <c r="CJ124" s="617"/>
      <c r="CK124" s="617"/>
      <c r="CL124" s="617"/>
      <c r="CM124" s="617"/>
      <c r="CN124" s="617"/>
      <c r="CO124" s="617"/>
      <c r="CP124" s="617"/>
      <c r="CQ124" s="617"/>
      <c r="CR124" s="617"/>
      <c r="CS124" s="617"/>
      <c r="CT124" s="617"/>
      <c r="CU124" s="617"/>
      <c r="CV124" s="617"/>
      <c r="CW124" s="617"/>
      <c r="CX124" s="617"/>
      <c r="CY124" s="617"/>
      <c r="CZ124" s="617"/>
      <c r="DA124" s="617"/>
      <c r="DB124" s="617"/>
      <c r="DC124" s="617"/>
      <c r="DD124" s="617"/>
      <c r="DE124" s="617"/>
      <c r="DF124" s="617"/>
      <c r="DG124" s="617"/>
      <c r="DH124" s="617"/>
      <c r="DI124" s="617"/>
      <c r="DJ124" s="617"/>
      <c r="DK124" s="617"/>
      <c r="DL124" s="617"/>
      <c r="DM124" s="617"/>
      <c r="DN124" s="617"/>
      <c r="DO124" s="617"/>
      <c r="DP124" s="617"/>
      <c r="DQ124" s="617"/>
      <c r="DR124" s="617"/>
      <c r="DS124" s="617"/>
      <c r="DT124" s="617"/>
      <c r="DU124" s="617"/>
      <c r="DV124" s="617"/>
      <c r="DW124" s="617"/>
      <c r="DX124" s="617"/>
      <c r="DY124" s="617"/>
      <c r="DZ124" s="617"/>
      <c r="EA124" s="617"/>
      <c r="EB124" s="617"/>
      <c r="EC124" s="617"/>
      <c r="ED124" s="617"/>
      <c r="EE124" s="617"/>
      <c r="EF124" s="617"/>
      <c r="EG124" s="617"/>
      <c r="EH124" s="617"/>
      <c r="EI124" s="617"/>
      <c r="EJ124" s="617"/>
      <c r="EK124" s="617"/>
      <c r="EL124" s="617"/>
      <c r="EM124" s="617"/>
      <c r="EN124" s="617"/>
      <c r="EO124" s="617"/>
      <c r="EP124" s="617"/>
      <c r="EQ124" s="617"/>
      <c r="ER124" s="617"/>
      <c r="ES124" s="617"/>
      <c r="ET124" s="617"/>
      <c r="EU124" s="617"/>
      <c r="EV124" s="617"/>
      <c r="EW124" s="617"/>
      <c r="EX124" s="617"/>
      <c r="EY124" s="617"/>
      <c r="EZ124" s="617"/>
      <c r="FA124" s="617"/>
      <c r="FB124" s="617"/>
      <c r="FC124" s="617"/>
      <c r="FD124" s="617"/>
      <c r="FE124" s="617"/>
      <c r="FF124" s="617"/>
      <c r="FG124" s="617"/>
      <c r="FH124" s="617"/>
      <c r="FI124" s="617"/>
      <c r="FJ124" s="617"/>
      <c r="FK124" s="617"/>
      <c r="FL124" s="617"/>
      <c r="FM124" s="617"/>
      <c r="FN124" s="617"/>
      <c r="FO124" s="617"/>
      <c r="FP124" s="617"/>
      <c r="FQ124" s="617"/>
      <c r="FR124" s="617"/>
      <c r="FS124" s="617"/>
      <c r="FT124" s="617"/>
      <c r="FU124" s="617"/>
      <c r="FV124" s="617"/>
      <c r="FW124" s="617"/>
      <c r="FX124" s="617"/>
      <c r="FY124" s="617"/>
      <c r="FZ124" s="617"/>
      <c r="GA124" s="617"/>
      <c r="GB124" s="617"/>
      <c r="GC124" s="617"/>
      <c r="GD124" s="617"/>
      <c r="GE124" s="617"/>
      <c r="GF124" s="617"/>
      <c r="GG124" s="617"/>
      <c r="GH124" s="617"/>
      <c r="GI124" s="617"/>
      <c r="GJ124" s="617"/>
      <c r="GK124" s="617"/>
      <c r="GL124" s="617"/>
      <c r="GM124" s="617"/>
      <c r="GN124" s="617"/>
      <c r="GO124" s="617"/>
      <c r="GP124" s="617"/>
      <c r="GQ124" s="617"/>
      <c r="GR124" s="617"/>
      <c r="GS124" s="617"/>
      <c r="GT124" s="617"/>
      <c r="GU124" s="617"/>
      <c r="GV124" s="617"/>
      <c r="GW124" s="617"/>
      <c r="GX124" s="617"/>
      <c r="GY124" s="617"/>
      <c r="GZ124" s="617"/>
      <c r="HA124" s="617"/>
      <c r="HB124" s="617"/>
      <c r="HC124" s="617"/>
      <c r="HD124" s="617"/>
      <c r="HE124" s="617"/>
      <c r="HF124" s="617"/>
      <c r="HG124" s="617"/>
      <c r="HH124" s="617"/>
      <c r="HI124" s="617"/>
      <c r="HJ124" s="617"/>
      <c r="HK124" s="617"/>
      <c r="HL124" s="617"/>
      <c r="HM124" s="617"/>
      <c r="HN124" s="617"/>
      <c r="HO124" s="617"/>
      <c r="HP124" s="617"/>
      <c r="HQ124" s="617"/>
      <c r="HR124" s="617"/>
      <c r="HS124" s="617"/>
      <c r="HT124" s="617"/>
      <c r="HU124" s="617"/>
      <c r="HV124" s="617"/>
      <c r="HW124" s="617"/>
      <c r="HX124" s="617"/>
      <c r="HY124" s="617"/>
      <c r="HZ124" s="617"/>
      <c r="IA124" s="617"/>
      <c r="IB124" s="617"/>
      <c r="IC124" s="617"/>
      <c r="ID124" s="617"/>
      <c r="IE124" s="617"/>
      <c r="IF124" s="617"/>
      <c r="IG124" s="617"/>
      <c r="IH124" s="617"/>
      <c r="II124" s="617"/>
      <c r="IJ124" s="617"/>
      <c r="IK124" s="617"/>
      <c r="IL124" s="617"/>
      <c r="IM124" s="617"/>
      <c r="IN124" s="617"/>
      <c r="IO124" s="617"/>
      <c r="IP124" s="617"/>
      <c r="IQ124" s="617"/>
      <c r="IR124" s="617"/>
      <c r="IS124" s="617"/>
      <c r="IT124" s="617"/>
      <c r="IU124" s="617"/>
      <c r="IV124" s="617"/>
      <c r="IW124" s="617"/>
      <c r="IX124" s="617"/>
      <c r="IY124" s="617"/>
      <c r="IZ124" s="617"/>
      <c r="JA124" s="617"/>
      <c r="JB124" s="617"/>
      <c r="JC124" s="617"/>
      <c r="JD124" s="617"/>
      <c r="JE124" s="617"/>
      <c r="JF124" s="617"/>
      <c r="JG124" s="617"/>
      <c r="JH124" s="617"/>
      <c r="JI124" s="617"/>
      <c r="JJ124" s="617"/>
      <c r="JK124" s="617"/>
      <c r="JL124" s="617"/>
      <c r="JM124" s="617"/>
      <c r="JN124" s="617"/>
      <c r="JO124" s="617"/>
      <c r="JP124" s="617"/>
      <c r="JQ124" s="617"/>
      <c r="JR124" s="617"/>
      <c r="JS124" s="617"/>
      <c r="JT124" s="617"/>
      <c r="JU124" s="617"/>
      <c r="JV124" s="617"/>
      <c r="JW124" s="617"/>
      <c r="JX124" s="617"/>
      <c r="JY124" s="617"/>
      <c r="JZ124" s="617"/>
      <c r="KA124" s="617"/>
      <c r="KB124" s="617"/>
      <c r="KC124" s="617"/>
      <c r="KD124" s="617"/>
      <c r="KE124" s="617"/>
      <c r="KF124" s="617"/>
      <c r="KG124" s="617"/>
      <c r="KH124" s="617"/>
      <c r="KI124" s="617"/>
      <c r="KJ124" s="617"/>
      <c r="KK124" s="617"/>
      <c r="KL124" s="617"/>
      <c r="KM124" s="617"/>
      <c r="KN124" s="617"/>
      <c r="KO124" s="617"/>
      <c r="KP124" s="617"/>
      <c r="KQ124" s="617"/>
      <c r="KR124" s="617"/>
      <c r="KS124" s="617"/>
      <c r="KT124" s="617"/>
      <c r="KU124" s="617"/>
      <c r="KV124" s="617"/>
      <c r="KW124" s="617"/>
      <c r="KX124" s="617"/>
      <c r="KY124" s="617"/>
      <c r="KZ124" s="617"/>
      <c r="LA124" s="617"/>
      <c r="LB124" s="617"/>
      <c r="LC124" s="617"/>
      <c r="LD124" s="617"/>
      <c r="LE124" s="617"/>
      <c r="LF124" s="617"/>
      <c r="LG124" s="617"/>
      <c r="LH124" s="617"/>
      <c r="LI124" s="617"/>
      <c r="LJ124" s="617"/>
      <c r="LK124" s="617"/>
      <c r="LL124" s="617"/>
      <c r="LM124" s="617"/>
      <c r="LN124" s="617"/>
      <c r="LO124" s="617"/>
      <c r="LP124" s="617"/>
      <c r="LQ124" s="617"/>
      <c r="LR124" s="617"/>
      <c r="LS124" s="617"/>
      <c r="LT124" s="617"/>
      <c r="LU124" s="617"/>
      <c r="LV124" s="617"/>
      <c r="LW124" s="617"/>
      <c r="LX124" s="617"/>
      <c r="LY124" s="617"/>
      <c r="LZ124" s="617"/>
      <c r="MA124" s="617"/>
      <c r="MB124" s="617"/>
      <c r="MC124" s="617"/>
      <c r="MD124" s="617"/>
      <c r="ME124" s="617"/>
      <c r="MF124" s="617"/>
      <c r="MG124" s="617"/>
      <c r="MH124" s="617"/>
      <c r="MI124" s="617"/>
      <c r="MJ124" s="617"/>
      <c r="MK124" s="617"/>
      <c r="ML124" s="617"/>
      <c r="MM124" s="617"/>
      <c r="MN124" s="617"/>
      <c r="MO124" s="617"/>
      <c r="MP124" s="617"/>
      <c r="MQ124" s="617"/>
      <c r="MR124" s="617"/>
      <c r="MS124" s="617"/>
      <c r="MT124" s="617"/>
      <c r="MU124" s="617"/>
    </row>
    <row r="125" spans="2:359" s="444" customFormat="1" ht="28" customHeight="1">
      <c r="B125" s="441"/>
      <c r="C125" s="452">
        <v>6</v>
      </c>
      <c r="D125" s="456" t="str">
        <f t="shared" si="13"/>
        <v>-</v>
      </c>
      <c r="E125" s="457" t="str">
        <f t="shared" si="8"/>
        <v>non prises en compte</v>
      </c>
      <c r="F125" s="457"/>
      <c r="G125" s="457" t="str">
        <f t="shared" si="9"/>
        <v>non prises en compte</v>
      </c>
      <c r="H125" s="457"/>
      <c r="I125" s="457" t="str">
        <f t="shared" si="10"/>
        <v>non pris en compte</v>
      </c>
      <c r="J125" s="457"/>
      <c r="K125" s="457" t="str">
        <f t="shared" si="11"/>
        <v>non pris en compte</v>
      </c>
      <c r="L125" s="457"/>
      <c r="M125" s="482" t="str">
        <f t="shared" si="14"/>
        <v/>
      </c>
      <c r="O125" s="493" t="str">
        <f t="shared" si="12"/>
        <v/>
      </c>
      <c r="T125" s="442"/>
      <c r="U125" s="445"/>
      <c r="AB125" s="444" t="str">
        <f>IF(SUM(AC125:AD125)=2,"ja","nein")</f>
        <v>nein</v>
      </c>
      <c r="AC125" s="444">
        <f>IF($P$95&gt;=AE125,1,0)</f>
        <v>1</v>
      </c>
      <c r="AD125" s="444">
        <f>IF($P$95&lt;=AF125,1,0)</f>
        <v>0</v>
      </c>
      <c r="AE125" s="444">
        <v>0.4</v>
      </c>
      <c r="AF125" s="444">
        <v>0.79</v>
      </c>
      <c r="AG125" s="444">
        <v>3</v>
      </c>
      <c r="AI125" s="446">
        <v>400</v>
      </c>
      <c r="AJ125" s="446">
        <v>410</v>
      </c>
      <c r="AK125" s="528" t="s">
        <v>114</v>
      </c>
      <c r="AL125" s="528">
        <f>COUNTIFS('Etape 2 (Biométrie)'!$D$13:$D$2512,AL$84,'Etape 2 (Biométrie)'!$E$13:$E$2512,"&gt;"&amp;$AI125)</f>
        <v>0</v>
      </c>
      <c r="AM125" s="528">
        <f>COUNTIFS('Etape 2 (Biométrie)'!$D$13:$D$2512,AM$84,'Etape 2 (Biométrie)'!$E$13:$E$2512,"&gt;"&amp;$AI125)</f>
        <v>0</v>
      </c>
      <c r="AN125" s="447" t="str">
        <f t="shared" si="2"/>
        <v/>
      </c>
      <c r="AO125" s="447"/>
      <c r="AQ125" s="464" t="s">
        <v>52</v>
      </c>
      <c r="AR125" s="465" t="s">
        <v>163</v>
      </c>
      <c r="AS125" s="465" t="s">
        <v>166</v>
      </c>
      <c r="AT125" s="442"/>
      <c r="CB125" s="617"/>
      <c r="CC125" s="617"/>
      <c r="CD125" s="617"/>
      <c r="CE125" s="617"/>
      <c r="CF125" s="617"/>
      <c r="CG125" s="617"/>
      <c r="CH125" s="617"/>
      <c r="CI125" s="617"/>
      <c r="CJ125" s="617"/>
      <c r="CK125" s="617"/>
      <c r="CL125" s="617"/>
      <c r="CM125" s="617"/>
      <c r="CN125" s="617"/>
      <c r="CO125" s="617"/>
      <c r="CP125" s="617"/>
      <c r="CQ125" s="617"/>
      <c r="CR125" s="617"/>
      <c r="CS125" s="617"/>
      <c r="CT125" s="617"/>
      <c r="CU125" s="617"/>
      <c r="CV125" s="617"/>
      <c r="CW125" s="617"/>
      <c r="CX125" s="617"/>
      <c r="CY125" s="617"/>
      <c r="CZ125" s="617"/>
      <c r="DA125" s="617"/>
      <c r="DB125" s="617"/>
      <c r="DC125" s="617"/>
      <c r="DD125" s="617"/>
      <c r="DE125" s="617"/>
      <c r="DF125" s="617"/>
      <c r="DG125" s="617"/>
      <c r="DH125" s="617"/>
      <c r="DI125" s="617"/>
      <c r="DJ125" s="617"/>
      <c r="DK125" s="617"/>
      <c r="DL125" s="617"/>
      <c r="DM125" s="617"/>
      <c r="DN125" s="617"/>
      <c r="DO125" s="617"/>
      <c r="DP125" s="617"/>
      <c r="DQ125" s="617"/>
      <c r="DR125" s="617"/>
      <c r="DS125" s="617"/>
      <c r="DT125" s="617"/>
      <c r="DU125" s="617"/>
      <c r="DV125" s="617"/>
      <c r="DW125" s="617"/>
      <c r="DX125" s="617"/>
      <c r="DY125" s="617"/>
      <c r="DZ125" s="617"/>
      <c r="EA125" s="617"/>
      <c r="EB125" s="617"/>
      <c r="EC125" s="617"/>
      <c r="ED125" s="617"/>
      <c r="EE125" s="617"/>
      <c r="EF125" s="617"/>
      <c r="EG125" s="617"/>
      <c r="EH125" s="617"/>
      <c r="EI125" s="617"/>
      <c r="EJ125" s="617"/>
      <c r="EK125" s="617"/>
      <c r="EL125" s="617"/>
      <c r="EM125" s="617"/>
      <c r="EN125" s="617"/>
      <c r="EO125" s="617"/>
      <c r="EP125" s="617"/>
      <c r="EQ125" s="617"/>
      <c r="ER125" s="617"/>
      <c r="ES125" s="617"/>
      <c r="ET125" s="617"/>
      <c r="EU125" s="617"/>
      <c r="EV125" s="617"/>
      <c r="EW125" s="617"/>
      <c r="EX125" s="617"/>
      <c r="EY125" s="617"/>
      <c r="EZ125" s="617"/>
      <c r="FA125" s="617"/>
      <c r="FB125" s="617"/>
      <c r="FC125" s="617"/>
      <c r="FD125" s="617"/>
      <c r="FE125" s="617"/>
      <c r="FF125" s="617"/>
      <c r="FG125" s="617"/>
      <c r="FH125" s="617"/>
      <c r="FI125" s="617"/>
      <c r="FJ125" s="617"/>
      <c r="FK125" s="617"/>
      <c r="FL125" s="617"/>
      <c r="FM125" s="617"/>
      <c r="FN125" s="617"/>
      <c r="FO125" s="617"/>
      <c r="FP125" s="617"/>
      <c r="FQ125" s="617"/>
      <c r="FR125" s="617"/>
      <c r="FS125" s="617"/>
      <c r="FT125" s="617"/>
      <c r="FU125" s="617"/>
      <c r="FV125" s="617"/>
      <c r="FW125" s="617"/>
      <c r="FX125" s="617"/>
      <c r="FY125" s="617"/>
      <c r="FZ125" s="617"/>
      <c r="GA125" s="617"/>
      <c r="GB125" s="617"/>
      <c r="GC125" s="617"/>
      <c r="GD125" s="617"/>
      <c r="GE125" s="617"/>
      <c r="GF125" s="617"/>
      <c r="GG125" s="617"/>
      <c r="GH125" s="617"/>
      <c r="GI125" s="617"/>
      <c r="GJ125" s="617"/>
      <c r="GK125" s="617"/>
      <c r="GL125" s="617"/>
      <c r="GM125" s="617"/>
      <c r="GN125" s="617"/>
      <c r="GO125" s="617"/>
      <c r="GP125" s="617"/>
      <c r="GQ125" s="617"/>
      <c r="GR125" s="617"/>
      <c r="GS125" s="617"/>
      <c r="GT125" s="617"/>
      <c r="GU125" s="617"/>
      <c r="GV125" s="617"/>
      <c r="GW125" s="617"/>
      <c r="GX125" s="617"/>
      <c r="GY125" s="617"/>
      <c r="GZ125" s="617"/>
      <c r="HA125" s="617"/>
      <c r="HB125" s="617"/>
      <c r="HC125" s="617"/>
      <c r="HD125" s="617"/>
      <c r="HE125" s="617"/>
      <c r="HF125" s="617"/>
      <c r="HG125" s="617"/>
      <c r="HH125" s="617"/>
      <c r="HI125" s="617"/>
      <c r="HJ125" s="617"/>
      <c r="HK125" s="617"/>
      <c r="HL125" s="617"/>
      <c r="HM125" s="617"/>
      <c r="HN125" s="617"/>
      <c r="HO125" s="617"/>
      <c r="HP125" s="617"/>
      <c r="HQ125" s="617"/>
      <c r="HR125" s="617"/>
      <c r="HS125" s="617"/>
      <c r="HT125" s="617"/>
      <c r="HU125" s="617"/>
      <c r="HV125" s="617"/>
      <c r="HW125" s="617"/>
      <c r="HX125" s="617"/>
      <c r="HY125" s="617"/>
      <c r="HZ125" s="617"/>
      <c r="IA125" s="617"/>
      <c r="IB125" s="617"/>
      <c r="IC125" s="617"/>
      <c r="ID125" s="617"/>
      <c r="IE125" s="617"/>
      <c r="IF125" s="617"/>
      <c r="IG125" s="617"/>
      <c r="IH125" s="617"/>
      <c r="II125" s="617"/>
      <c r="IJ125" s="617"/>
      <c r="IK125" s="617"/>
      <c r="IL125" s="617"/>
      <c r="IM125" s="617"/>
      <c r="IN125" s="617"/>
      <c r="IO125" s="617"/>
      <c r="IP125" s="617"/>
      <c r="IQ125" s="617"/>
      <c r="IR125" s="617"/>
      <c r="IS125" s="617"/>
      <c r="IT125" s="617"/>
      <c r="IU125" s="617"/>
      <c r="IV125" s="617"/>
      <c r="IW125" s="617"/>
      <c r="IX125" s="617"/>
      <c r="IY125" s="617"/>
      <c r="IZ125" s="617"/>
      <c r="JA125" s="617"/>
      <c r="JB125" s="617"/>
      <c r="JC125" s="617"/>
      <c r="JD125" s="617"/>
      <c r="JE125" s="617"/>
      <c r="JF125" s="617"/>
      <c r="JG125" s="617"/>
      <c r="JH125" s="617"/>
      <c r="JI125" s="617"/>
      <c r="JJ125" s="617"/>
      <c r="JK125" s="617"/>
      <c r="JL125" s="617"/>
      <c r="JM125" s="617"/>
      <c r="JN125" s="617"/>
      <c r="JO125" s="617"/>
      <c r="JP125" s="617"/>
      <c r="JQ125" s="617"/>
      <c r="JR125" s="617"/>
      <c r="JS125" s="617"/>
      <c r="JT125" s="617"/>
      <c r="JU125" s="617"/>
      <c r="JV125" s="617"/>
      <c r="JW125" s="617"/>
      <c r="JX125" s="617"/>
      <c r="JY125" s="617"/>
      <c r="JZ125" s="617"/>
      <c r="KA125" s="617"/>
      <c r="KB125" s="617"/>
      <c r="KC125" s="617"/>
      <c r="KD125" s="617"/>
      <c r="KE125" s="617"/>
      <c r="KF125" s="617"/>
      <c r="KG125" s="617"/>
      <c r="KH125" s="617"/>
      <c r="KI125" s="617"/>
      <c r="KJ125" s="617"/>
      <c r="KK125" s="617"/>
      <c r="KL125" s="617"/>
      <c r="KM125" s="617"/>
      <c r="KN125" s="617"/>
      <c r="KO125" s="617"/>
      <c r="KP125" s="617"/>
      <c r="KQ125" s="617"/>
      <c r="KR125" s="617"/>
      <c r="KS125" s="617"/>
      <c r="KT125" s="617"/>
      <c r="KU125" s="617"/>
      <c r="KV125" s="617"/>
      <c r="KW125" s="617"/>
      <c r="KX125" s="617"/>
      <c r="KY125" s="617"/>
      <c r="KZ125" s="617"/>
      <c r="LA125" s="617"/>
      <c r="LB125" s="617"/>
      <c r="LC125" s="617"/>
      <c r="LD125" s="617"/>
      <c r="LE125" s="617"/>
      <c r="LF125" s="617"/>
      <c r="LG125" s="617"/>
      <c r="LH125" s="617"/>
      <c r="LI125" s="617"/>
      <c r="LJ125" s="617"/>
      <c r="LK125" s="617"/>
      <c r="LL125" s="617"/>
      <c r="LM125" s="617"/>
      <c r="LN125" s="617"/>
      <c r="LO125" s="617"/>
      <c r="LP125" s="617"/>
      <c r="LQ125" s="617"/>
      <c r="LR125" s="617"/>
      <c r="LS125" s="617"/>
      <c r="LT125" s="617"/>
      <c r="LU125" s="617"/>
      <c r="LV125" s="617"/>
      <c r="LW125" s="617"/>
      <c r="LX125" s="617"/>
      <c r="LY125" s="617"/>
      <c r="LZ125" s="617"/>
      <c r="MA125" s="617"/>
      <c r="MB125" s="617"/>
      <c r="MC125" s="617"/>
      <c r="MD125" s="617"/>
      <c r="ME125" s="617"/>
      <c r="MF125" s="617"/>
      <c r="MG125" s="617"/>
      <c r="MH125" s="617"/>
      <c r="MI125" s="617"/>
      <c r="MJ125" s="617"/>
      <c r="MK125" s="617"/>
      <c r="ML125" s="617"/>
      <c r="MM125" s="617"/>
      <c r="MN125" s="617"/>
      <c r="MO125" s="617"/>
      <c r="MP125" s="617"/>
      <c r="MQ125" s="617"/>
      <c r="MR125" s="617"/>
      <c r="MS125" s="617"/>
      <c r="MT125" s="617"/>
      <c r="MU125" s="617"/>
    </row>
    <row r="126" spans="2:359" s="444" customFormat="1" ht="28" customHeight="1">
      <c r="B126" s="441"/>
      <c r="C126" s="452">
        <v>7</v>
      </c>
      <c r="D126" s="456" t="str">
        <f t="shared" si="13"/>
        <v>-</v>
      </c>
      <c r="E126" s="457" t="str">
        <f t="shared" si="8"/>
        <v>non prises en compte</v>
      </c>
      <c r="F126" s="457"/>
      <c r="G126" s="457" t="str">
        <f t="shared" si="9"/>
        <v>non prises en compte</v>
      </c>
      <c r="H126" s="457"/>
      <c r="I126" s="457" t="str">
        <f t="shared" si="10"/>
        <v>non pris en compte</v>
      </c>
      <c r="J126" s="457"/>
      <c r="K126" s="457" t="str">
        <f t="shared" si="11"/>
        <v>non pris en compte</v>
      </c>
      <c r="L126" s="457"/>
      <c r="M126" s="482" t="str">
        <f t="shared" si="14"/>
        <v/>
      </c>
      <c r="N126" s="466"/>
      <c r="O126" s="493" t="str">
        <f t="shared" si="12"/>
        <v/>
      </c>
      <c r="P126" s="466"/>
      <c r="Q126" s="466"/>
      <c r="R126" s="466"/>
      <c r="S126" s="466"/>
      <c r="T126" s="442"/>
      <c r="U126" s="445"/>
      <c r="AB126" s="465" t="str">
        <f>IF(SUM(AC126:AD126)=2,"ja","nein")</f>
        <v>nein</v>
      </c>
      <c r="AC126" s="465">
        <v>1</v>
      </c>
      <c r="AD126" s="465">
        <f>IF($P$95&lt;=AF126,1,0)</f>
        <v>0</v>
      </c>
      <c r="AE126" s="465"/>
      <c r="AF126" s="465">
        <v>0.39</v>
      </c>
      <c r="AG126" s="465">
        <v>4</v>
      </c>
      <c r="AK126" s="447" t="s">
        <v>233</v>
      </c>
      <c r="AL126" s="447">
        <f>MAX(AL85:AL125)</f>
        <v>0</v>
      </c>
      <c r="AM126" s="447"/>
      <c r="AN126" s="447"/>
      <c r="AO126" s="447"/>
      <c r="AQ126" s="442" t="s">
        <v>164</v>
      </c>
      <c r="AR126" s="442" t="str">
        <f>H143</f>
        <v>non déterminé</v>
      </c>
      <c r="AS126" s="442">
        <f>IF(AR126="non déterminé",-1,AR126)</f>
        <v>-1</v>
      </c>
      <c r="AT126" s="442"/>
      <c r="CB126" s="617"/>
      <c r="CC126" s="617"/>
      <c r="CD126" s="617"/>
      <c r="CE126" s="617"/>
      <c r="CF126" s="617"/>
      <c r="CG126" s="617"/>
      <c r="CH126" s="617"/>
      <c r="CI126" s="617"/>
      <c r="CJ126" s="617"/>
      <c r="CK126" s="617"/>
      <c r="CL126" s="617"/>
      <c r="CM126" s="617"/>
      <c r="CN126" s="617"/>
      <c r="CO126" s="617"/>
      <c r="CP126" s="617"/>
      <c r="CQ126" s="617"/>
      <c r="CR126" s="617"/>
      <c r="CS126" s="617"/>
      <c r="CT126" s="617"/>
      <c r="CU126" s="617"/>
      <c r="CV126" s="617"/>
      <c r="CW126" s="617"/>
      <c r="CX126" s="617"/>
      <c r="CY126" s="617"/>
      <c r="CZ126" s="617"/>
      <c r="DA126" s="617"/>
      <c r="DB126" s="617"/>
      <c r="DC126" s="617"/>
      <c r="DD126" s="617"/>
      <c r="DE126" s="617"/>
      <c r="DF126" s="617"/>
      <c r="DG126" s="617"/>
      <c r="DH126" s="617"/>
      <c r="DI126" s="617"/>
      <c r="DJ126" s="617"/>
      <c r="DK126" s="617"/>
      <c r="DL126" s="617"/>
      <c r="DM126" s="617"/>
      <c r="DN126" s="617"/>
      <c r="DO126" s="617"/>
      <c r="DP126" s="617"/>
      <c r="DQ126" s="617"/>
      <c r="DR126" s="617"/>
      <c r="DS126" s="617"/>
      <c r="DT126" s="617"/>
      <c r="DU126" s="617"/>
      <c r="DV126" s="617"/>
      <c r="DW126" s="617"/>
      <c r="DX126" s="617"/>
      <c r="DY126" s="617"/>
      <c r="DZ126" s="617"/>
      <c r="EA126" s="617"/>
      <c r="EB126" s="617"/>
      <c r="EC126" s="617"/>
      <c r="ED126" s="617"/>
      <c r="EE126" s="617"/>
      <c r="EF126" s="617"/>
      <c r="EG126" s="617"/>
      <c r="EH126" s="617"/>
      <c r="EI126" s="617"/>
      <c r="EJ126" s="617"/>
      <c r="EK126" s="617"/>
      <c r="EL126" s="617"/>
      <c r="EM126" s="617"/>
      <c r="EN126" s="617"/>
      <c r="EO126" s="617"/>
      <c r="EP126" s="617"/>
      <c r="EQ126" s="617"/>
      <c r="ER126" s="617"/>
      <c r="ES126" s="617"/>
      <c r="ET126" s="617"/>
      <c r="EU126" s="617"/>
      <c r="EV126" s="617"/>
      <c r="EW126" s="617"/>
      <c r="EX126" s="617"/>
      <c r="EY126" s="617"/>
      <c r="EZ126" s="617"/>
      <c r="FA126" s="617"/>
      <c r="FB126" s="617"/>
      <c r="FC126" s="617"/>
      <c r="FD126" s="617"/>
      <c r="FE126" s="617"/>
      <c r="FF126" s="617"/>
      <c r="FG126" s="617"/>
      <c r="FH126" s="617"/>
      <c r="FI126" s="617"/>
      <c r="FJ126" s="617"/>
      <c r="FK126" s="617"/>
      <c r="FL126" s="617"/>
      <c r="FM126" s="617"/>
      <c r="FN126" s="617"/>
      <c r="FO126" s="617"/>
      <c r="FP126" s="617"/>
      <c r="FQ126" s="617"/>
      <c r="FR126" s="617"/>
      <c r="FS126" s="617"/>
      <c r="FT126" s="617"/>
      <c r="FU126" s="617"/>
      <c r="FV126" s="617"/>
      <c r="FW126" s="617"/>
      <c r="FX126" s="617"/>
      <c r="FY126" s="617"/>
      <c r="FZ126" s="617"/>
      <c r="GA126" s="617"/>
      <c r="GB126" s="617"/>
      <c r="GC126" s="617"/>
      <c r="GD126" s="617"/>
      <c r="GE126" s="617"/>
      <c r="GF126" s="617"/>
      <c r="GG126" s="617"/>
      <c r="GH126" s="617"/>
      <c r="GI126" s="617"/>
      <c r="GJ126" s="617"/>
      <c r="GK126" s="617"/>
      <c r="GL126" s="617"/>
      <c r="GM126" s="617"/>
      <c r="GN126" s="617"/>
      <c r="GO126" s="617"/>
      <c r="GP126" s="617"/>
      <c r="GQ126" s="617"/>
      <c r="GR126" s="617"/>
      <c r="GS126" s="617"/>
      <c r="GT126" s="617"/>
      <c r="GU126" s="617"/>
      <c r="GV126" s="617"/>
      <c r="GW126" s="617"/>
      <c r="GX126" s="617"/>
      <c r="GY126" s="617"/>
      <c r="GZ126" s="617"/>
      <c r="HA126" s="617"/>
      <c r="HB126" s="617"/>
      <c r="HC126" s="617"/>
      <c r="HD126" s="617"/>
      <c r="HE126" s="617"/>
      <c r="HF126" s="617"/>
      <c r="HG126" s="617"/>
      <c r="HH126" s="617"/>
      <c r="HI126" s="617"/>
      <c r="HJ126" s="617"/>
      <c r="HK126" s="617"/>
      <c r="HL126" s="617"/>
      <c r="HM126" s="617"/>
      <c r="HN126" s="617"/>
      <c r="HO126" s="617"/>
      <c r="HP126" s="617"/>
      <c r="HQ126" s="617"/>
      <c r="HR126" s="617"/>
      <c r="HS126" s="617"/>
      <c r="HT126" s="617"/>
      <c r="HU126" s="617"/>
      <c r="HV126" s="617"/>
      <c r="HW126" s="617"/>
      <c r="HX126" s="617"/>
      <c r="HY126" s="617"/>
      <c r="HZ126" s="617"/>
      <c r="IA126" s="617"/>
      <c r="IB126" s="617"/>
      <c r="IC126" s="617"/>
      <c r="ID126" s="617"/>
      <c r="IE126" s="617"/>
      <c r="IF126" s="617"/>
      <c r="IG126" s="617"/>
      <c r="IH126" s="617"/>
      <c r="II126" s="617"/>
      <c r="IJ126" s="617"/>
      <c r="IK126" s="617"/>
      <c r="IL126" s="617"/>
      <c r="IM126" s="617"/>
      <c r="IN126" s="617"/>
      <c r="IO126" s="617"/>
      <c r="IP126" s="617"/>
      <c r="IQ126" s="617"/>
      <c r="IR126" s="617"/>
      <c r="IS126" s="617"/>
      <c r="IT126" s="617"/>
      <c r="IU126" s="617"/>
      <c r="IV126" s="617"/>
      <c r="IW126" s="617"/>
      <c r="IX126" s="617"/>
      <c r="IY126" s="617"/>
      <c r="IZ126" s="617"/>
      <c r="JA126" s="617"/>
      <c r="JB126" s="617"/>
      <c r="JC126" s="617"/>
      <c r="JD126" s="617"/>
      <c r="JE126" s="617"/>
      <c r="JF126" s="617"/>
      <c r="JG126" s="617"/>
      <c r="JH126" s="617"/>
      <c r="JI126" s="617"/>
      <c r="JJ126" s="617"/>
      <c r="JK126" s="617"/>
      <c r="JL126" s="617"/>
      <c r="JM126" s="617"/>
      <c r="JN126" s="617"/>
      <c r="JO126" s="617"/>
      <c r="JP126" s="617"/>
      <c r="JQ126" s="617"/>
      <c r="JR126" s="617"/>
      <c r="JS126" s="617"/>
      <c r="JT126" s="617"/>
      <c r="JU126" s="617"/>
      <c r="JV126" s="617"/>
      <c r="JW126" s="617"/>
      <c r="JX126" s="617"/>
      <c r="JY126" s="617"/>
      <c r="JZ126" s="617"/>
      <c r="KA126" s="617"/>
      <c r="KB126" s="617"/>
      <c r="KC126" s="617"/>
      <c r="KD126" s="617"/>
      <c r="KE126" s="617"/>
      <c r="KF126" s="617"/>
      <c r="KG126" s="617"/>
      <c r="KH126" s="617"/>
      <c r="KI126" s="617"/>
      <c r="KJ126" s="617"/>
      <c r="KK126" s="617"/>
      <c r="KL126" s="617"/>
      <c r="KM126" s="617"/>
      <c r="KN126" s="617"/>
      <c r="KO126" s="617"/>
      <c r="KP126" s="617"/>
      <c r="KQ126" s="617"/>
      <c r="KR126" s="617"/>
      <c r="KS126" s="617"/>
      <c r="KT126" s="617"/>
      <c r="KU126" s="617"/>
      <c r="KV126" s="617"/>
      <c r="KW126" s="617"/>
      <c r="KX126" s="617"/>
      <c r="KY126" s="617"/>
      <c r="KZ126" s="617"/>
      <c r="LA126" s="617"/>
      <c r="LB126" s="617"/>
      <c r="LC126" s="617"/>
      <c r="LD126" s="617"/>
      <c r="LE126" s="617"/>
      <c r="LF126" s="617"/>
      <c r="LG126" s="617"/>
      <c r="LH126" s="617"/>
      <c r="LI126" s="617"/>
      <c r="LJ126" s="617"/>
      <c r="LK126" s="617"/>
      <c r="LL126" s="617"/>
      <c r="LM126" s="617"/>
      <c r="LN126" s="617"/>
      <c r="LO126" s="617"/>
      <c r="LP126" s="617"/>
      <c r="LQ126" s="617"/>
      <c r="LR126" s="617"/>
      <c r="LS126" s="617"/>
      <c r="LT126" s="617"/>
      <c r="LU126" s="617"/>
      <c r="LV126" s="617"/>
      <c r="LW126" s="617"/>
      <c r="LX126" s="617"/>
      <c r="LY126" s="617"/>
      <c r="LZ126" s="617"/>
      <c r="MA126" s="617"/>
      <c r="MB126" s="617"/>
      <c r="MC126" s="617"/>
      <c r="MD126" s="617"/>
      <c r="ME126" s="617"/>
      <c r="MF126" s="617"/>
      <c r="MG126" s="617"/>
      <c r="MH126" s="617"/>
      <c r="MI126" s="617"/>
      <c r="MJ126" s="617"/>
      <c r="MK126" s="617"/>
      <c r="ML126" s="617"/>
      <c r="MM126" s="617"/>
      <c r="MN126" s="617"/>
      <c r="MO126" s="617"/>
      <c r="MP126" s="617"/>
      <c r="MQ126" s="617"/>
      <c r="MR126" s="617"/>
      <c r="MS126" s="617"/>
      <c r="MT126" s="617"/>
      <c r="MU126" s="617"/>
    </row>
    <row r="127" spans="2:359" s="444" customFormat="1" ht="28" customHeight="1">
      <c r="B127" s="441"/>
      <c r="C127" s="452">
        <v>8</v>
      </c>
      <c r="D127" s="456" t="str">
        <f t="shared" si="13"/>
        <v>-</v>
      </c>
      <c r="E127" s="457" t="str">
        <f t="shared" si="8"/>
        <v>non prises en compte</v>
      </c>
      <c r="F127" s="457"/>
      <c r="G127" s="457" t="str">
        <f t="shared" si="9"/>
        <v>non prises en compte</v>
      </c>
      <c r="H127" s="457"/>
      <c r="I127" s="457" t="str">
        <f t="shared" si="10"/>
        <v>non pris en compte</v>
      </c>
      <c r="J127" s="457"/>
      <c r="K127" s="457" t="str">
        <f t="shared" si="11"/>
        <v>non pris en compte</v>
      </c>
      <c r="L127" s="457"/>
      <c r="M127" s="482" t="str">
        <f t="shared" si="14"/>
        <v/>
      </c>
      <c r="N127" s="466"/>
      <c r="O127" s="493" t="str">
        <f t="shared" si="12"/>
        <v/>
      </c>
      <c r="P127" s="466"/>
      <c r="Q127" s="466"/>
      <c r="R127" s="466"/>
      <c r="S127" s="466"/>
      <c r="T127" s="442"/>
      <c r="U127" s="445"/>
      <c r="AB127" s="442"/>
      <c r="AC127" s="442"/>
      <c r="AD127" s="442"/>
      <c r="AE127" s="442"/>
      <c r="AF127" s="442"/>
      <c r="AG127" s="442"/>
      <c r="AK127" s="447"/>
      <c r="AL127" s="447"/>
      <c r="AM127" s="447"/>
      <c r="AN127" s="447"/>
      <c r="AO127" s="447"/>
      <c r="AQ127" s="465" t="s">
        <v>165</v>
      </c>
      <c r="AR127" s="465" t="str">
        <f>H144</f>
        <v>non déterminé</v>
      </c>
      <c r="AS127" s="465">
        <f>IF(AR127="non déterminé",-1,AR127)</f>
        <v>-1</v>
      </c>
      <c r="AT127" s="442"/>
      <c r="CB127" s="617"/>
      <c r="CC127" s="617"/>
      <c r="CD127" s="617"/>
      <c r="CE127" s="617"/>
      <c r="CF127" s="617"/>
      <c r="CG127" s="617"/>
      <c r="CH127" s="617"/>
      <c r="CI127" s="617"/>
      <c r="CJ127" s="617"/>
      <c r="CK127" s="617"/>
      <c r="CL127" s="617"/>
      <c r="CM127" s="617"/>
      <c r="CN127" s="617"/>
      <c r="CO127" s="617"/>
      <c r="CP127" s="617"/>
      <c r="CQ127" s="617"/>
      <c r="CR127" s="617"/>
      <c r="CS127" s="617"/>
      <c r="CT127" s="617"/>
      <c r="CU127" s="617"/>
      <c r="CV127" s="617"/>
      <c r="CW127" s="617"/>
      <c r="CX127" s="617"/>
      <c r="CY127" s="617"/>
      <c r="CZ127" s="617"/>
      <c r="DA127" s="617"/>
      <c r="DB127" s="617"/>
      <c r="DC127" s="617"/>
      <c r="DD127" s="617"/>
      <c r="DE127" s="617"/>
      <c r="DF127" s="617"/>
      <c r="DG127" s="617"/>
      <c r="DH127" s="617"/>
      <c r="DI127" s="617"/>
      <c r="DJ127" s="617"/>
      <c r="DK127" s="617"/>
      <c r="DL127" s="617"/>
      <c r="DM127" s="617"/>
      <c r="DN127" s="617"/>
      <c r="DO127" s="617"/>
      <c r="DP127" s="617"/>
      <c r="DQ127" s="617"/>
      <c r="DR127" s="617"/>
      <c r="DS127" s="617"/>
      <c r="DT127" s="617"/>
      <c r="DU127" s="617"/>
      <c r="DV127" s="617"/>
      <c r="DW127" s="617"/>
      <c r="DX127" s="617"/>
      <c r="DY127" s="617"/>
      <c r="DZ127" s="617"/>
      <c r="EA127" s="617"/>
      <c r="EB127" s="617"/>
      <c r="EC127" s="617"/>
      <c r="ED127" s="617"/>
      <c r="EE127" s="617"/>
      <c r="EF127" s="617"/>
      <c r="EG127" s="617"/>
      <c r="EH127" s="617"/>
      <c r="EI127" s="617"/>
      <c r="EJ127" s="617"/>
      <c r="EK127" s="617"/>
      <c r="EL127" s="617"/>
      <c r="EM127" s="617"/>
      <c r="EN127" s="617"/>
      <c r="EO127" s="617"/>
      <c r="EP127" s="617"/>
      <c r="EQ127" s="617"/>
      <c r="ER127" s="617"/>
      <c r="ES127" s="617"/>
      <c r="ET127" s="617"/>
      <c r="EU127" s="617"/>
      <c r="EV127" s="617"/>
      <c r="EW127" s="617"/>
      <c r="EX127" s="617"/>
      <c r="EY127" s="617"/>
      <c r="EZ127" s="617"/>
      <c r="FA127" s="617"/>
      <c r="FB127" s="617"/>
      <c r="FC127" s="617"/>
      <c r="FD127" s="617"/>
      <c r="FE127" s="617"/>
      <c r="FF127" s="617"/>
      <c r="FG127" s="617"/>
      <c r="FH127" s="617"/>
      <c r="FI127" s="617"/>
      <c r="FJ127" s="617"/>
      <c r="FK127" s="617"/>
      <c r="FL127" s="617"/>
      <c r="FM127" s="617"/>
      <c r="FN127" s="617"/>
      <c r="FO127" s="617"/>
      <c r="FP127" s="617"/>
      <c r="FQ127" s="617"/>
      <c r="FR127" s="617"/>
      <c r="FS127" s="617"/>
      <c r="FT127" s="617"/>
      <c r="FU127" s="617"/>
      <c r="FV127" s="617"/>
      <c r="FW127" s="617"/>
      <c r="FX127" s="617"/>
      <c r="FY127" s="617"/>
      <c r="FZ127" s="617"/>
      <c r="GA127" s="617"/>
      <c r="GB127" s="617"/>
      <c r="GC127" s="617"/>
      <c r="GD127" s="617"/>
      <c r="GE127" s="617"/>
      <c r="GF127" s="617"/>
      <c r="GG127" s="617"/>
      <c r="GH127" s="617"/>
      <c r="GI127" s="617"/>
      <c r="GJ127" s="617"/>
      <c r="GK127" s="617"/>
      <c r="GL127" s="617"/>
      <c r="GM127" s="617"/>
      <c r="GN127" s="617"/>
      <c r="GO127" s="617"/>
      <c r="GP127" s="617"/>
      <c r="GQ127" s="617"/>
      <c r="GR127" s="617"/>
      <c r="GS127" s="617"/>
      <c r="GT127" s="617"/>
      <c r="GU127" s="617"/>
      <c r="GV127" s="617"/>
      <c r="GW127" s="617"/>
      <c r="GX127" s="617"/>
      <c r="GY127" s="617"/>
      <c r="GZ127" s="617"/>
      <c r="HA127" s="617"/>
      <c r="HB127" s="617"/>
      <c r="HC127" s="617"/>
      <c r="HD127" s="617"/>
      <c r="HE127" s="617"/>
      <c r="HF127" s="617"/>
      <c r="HG127" s="617"/>
      <c r="HH127" s="617"/>
      <c r="HI127" s="617"/>
      <c r="HJ127" s="617"/>
      <c r="HK127" s="617"/>
      <c r="HL127" s="617"/>
      <c r="HM127" s="617"/>
      <c r="HN127" s="617"/>
      <c r="HO127" s="617"/>
      <c r="HP127" s="617"/>
      <c r="HQ127" s="617"/>
      <c r="HR127" s="617"/>
      <c r="HS127" s="617"/>
      <c r="HT127" s="617"/>
      <c r="HU127" s="617"/>
      <c r="HV127" s="617"/>
      <c r="HW127" s="617"/>
      <c r="HX127" s="617"/>
      <c r="HY127" s="617"/>
      <c r="HZ127" s="617"/>
      <c r="IA127" s="617"/>
      <c r="IB127" s="617"/>
      <c r="IC127" s="617"/>
      <c r="ID127" s="617"/>
      <c r="IE127" s="617"/>
      <c r="IF127" s="617"/>
      <c r="IG127" s="617"/>
      <c r="IH127" s="617"/>
      <c r="II127" s="617"/>
      <c r="IJ127" s="617"/>
      <c r="IK127" s="617"/>
      <c r="IL127" s="617"/>
      <c r="IM127" s="617"/>
      <c r="IN127" s="617"/>
      <c r="IO127" s="617"/>
      <c r="IP127" s="617"/>
      <c r="IQ127" s="617"/>
      <c r="IR127" s="617"/>
      <c r="IS127" s="617"/>
      <c r="IT127" s="617"/>
      <c r="IU127" s="617"/>
      <c r="IV127" s="617"/>
      <c r="IW127" s="617"/>
      <c r="IX127" s="617"/>
      <c r="IY127" s="617"/>
      <c r="IZ127" s="617"/>
      <c r="JA127" s="617"/>
      <c r="JB127" s="617"/>
      <c r="JC127" s="617"/>
      <c r="JD127" s="617"/>
      <c r="JE127" s="617"/>
      <c r="JF127" s="617"/>
      <c r="JG127" s="617"/>
      <c r="JH127" s="617"/>
      <c r="JI127" s="617"/>
      <c r="JJ127" s="617"/>
      <c r="JK127" s="617"/>
      <c r="JL127" s="617"/>
      <c r="JM127" s="617"/>
      <c r="JN127" s="617"/>
      <c r="JO127" s="617"/>
      <c r="JP127" s="617"/>
      <c r="JQ127" s="617"/>
      <c r="JR127" s="617"/>
      <c r="JS127" s="617"/>
      <c r="JT127" s="617"/>
      <c r="JU127" s="617"/>
      <c r="JV127" s="617"/>
      <c r="JW127" s="617"/>
      <c r="JX127" s="617"/>
      <c r="JY127" s="617"/>
      <c r="JZ127" s="617"/>
      <c r="KA127" s="617"/>
      <c r="KB127" s="617"/>
      <c r="KC127" s="617"/>
      <c r="KD127" s="617"/>
      <c r="KE127" s="617"/>
      <c r="KF127" s="617"/>
      <c r="KG127" s="617"/>
      <c r="KH127" s="617"/>
      <c r="KI127" s="617"/>
      <c r="KJ127" s="617"/>
      <c r="KK127" s="617"/>
      <c r="KL127" s="617"/>
      <c r="KM127" s="617"/>
      <c r="KN127" s="617"/>
      <c r="KO127" s="617"/>
      <c r="KP127" s="617"/>
      <c r="KQ127" s="617"/>
      <c r="KR127" s="617"/>
      <c r="KS127" s="617"/>
      <c r="KT127" s="617"/>
      <c r="KU127" s="617"/>
      <c r="KV127" s="617"/>
      <c r="KW127" s="617"/>
      <c r="KX127" s="617"/>
      <c r="KY127" s="617"/>
      <c r="KZ127" s="617"/>
      <c r="LA127" s="617"/>
      <c r="LB127" s="617"/>
      <c r="LC127" s="617"/>
      <c r="LD127" s="617"/>
      <c r="LE127" s="617"/>
      <c r="LF127" s="617"/>
      <c r="LG127" s="617"/>
      <c r="LH127" s="617"/>
      <c r="LI127" s="617"/>
      <c r="LJ127" s="617"/>
      <c r="LK127" s="617"/>
      <c r="LL127" s="617"/>
      <c r="LM127" s="617"/>
      <c r="LN127" s="617"/>
      <c r="LO127" s="617"/>
      <c r="LP127" s="617"/>
      <c r="LQ127" s="617"/>
      <c r="LR127" s="617"/>
      <c r="LS127" s="617"/>
      <c r="LT127" s="617"/>
      <c r="LU127" s="617"/>
      <c r="LV127" s="617"/>
      <c r="LW127" s="617"/>
      <c r="LX127" s="617"/>
      <c r="LY127" s="617"/>
      <c r="LZ127" s="617"/>
      <c r="MA127" s="617"/>
      <c r="MB127" s="617"/>
      <c r="MC127" s="617"/>
      <c r="MD127" s="617"/>
      <c r="ME127" s="617"/>
      <c r="MF127" s="617"/>
      <c r="MG127" s="617"/>
      <c r="MH127" s="617"/>
      <c r="MI127" s="617"/>
      <c r="MJ127" s="617"/>
      <c r="MK127" s="617"/>
      <c r="ML127" s="617"/>
      <c r="MM127" s="617"/>
      <c r="MN127" s="617"/>
      <c r="MO127" s="617"/>
      <c r="MP127" s="617"/>
      <c r="MQ127" s="617"/>
      <c r="MR127" s="617"/>
      <c r="MS127" s="617"/>
      <c r="MT127" s="617"/>
      <c r="MU127" s="617"/>
    </row>
    <row r="128" spans="2:359" s="444" customFormat="1" ht="28" customHeight="1">
      <c r="B128" s="441"/>
      <c r="C128" s="452">
        <v>9</v>
      </c>
      <c r="D128" s="456" t="str">
        <f t="shared" si="13"/>
        <v>-</v>
      </c>
      <c r="E128" s="457" t="str">
        <f t="shared" si="8"/>
        <v>non prises en compte</v>
      </c>
      <c r="F128" s="457"/>
      <c r="G128" s="457" t="str">
        <f t="shared" si="9"/>
        <v>non prises en compte</v>
      </c>
      <c r="H128" s="457"/>
      <c r="I128" s="457" t="str">
        <f t="shared" si="10"/>
        <v>non pris en compte</v>
      </c>
      <c r="J128" s="457"/>
      <c r="K128" s="457" t="str">
        <f t="shared" si="11"/>
        <v>non pris en compte</v>
      </c>
      <c r="L128" s="457"/>
      <c r="M128" s="482" t="str">
        <f t="shared" si="14"/>
        <v/>
      </c>
      <c r="N128" s="466"/>
      <c r="O128" s="493" t="str">
        <f t="shared" si="12"/>
        <v/>
      </c>
      <c r="P128" s="466"/>
      <c r="Q128" s="466"/>
      <c r="R128" s="466"/>
      <c r="S128" s="466"/>
      <c r="T128" s="442"/>
      <c r="U128" s="445"/>
      <c r="AB128" s="442"/>
      <c r="AC128" s="442"/>
      <c r="AD128" s="442"/>
      <c r="AE128" s="442"/>
      <c r="AF128" s="442"/>
      <c r="AG128" s="442"/>
      <c r="AK128" s="447"/>
      <c r="AL128" s="447"/>
      <c r="AM128" s="447"/>
      <c r="AN128" s="447"/>
      <c r="AO128" s="447"/>
      <c r="CB128" s="617"/>
      <c r="CC128" s="617"/>
      <c r="CD128" s="617"/>
      <c r="CE128" s="617"/>
      <c r="CF128" s="617"/>
      <c r="CG128" s="617"/>
      <c r="CH128" s="617"/>
      <c r="CI128" s="617"/>
      <c r="CJ128" s="617"/>
      <c r="CK128" s="617"/>
      <c r="CL128" s="617"/>
      <c r="CM128" s="617"/>
      <c r="CN128" s="617"/>
      <c r="CO128" s="617"/>
      <c r="CP128" s="617"/>
      <c r="CQ128" s="617"/>
      <c r="CR128" s="617"/>
      <c r="CS128" s="617"/>
      <c r="CT128" s="617"/>
      <c r="CU128" s="617"/>
      <c r="CV128" s="617"/>
      <c r="CW128" s="617"/>
      <c r="CX128" s="617"/>
      <c r="CY128" s="617"/>
      <c r="CZ128" s="617"/>
      <c r="DA128" s="617"/>
      <c r="DB128" s="617"/>
      <c r="DC128" s="617"/>
      <c r="DD128" s="617"/>
      <c r="DE128" s="617"/>
      <c r="DF128" s="617"/>
      <c r="DG128" s="617"/>
      <c r="DH128" s="617"/>
      <c r="DI128" s="617"/>
      <c r="DJ128" s="617"/>
      <c r="DK128" s="617"/>
      <c r="DL128" s="617"/>
      <c r="DM128" s="617"/>
      <c r="DN128" s="617"/>
      <c r="DO128" s="617"/>
      <c r="DP128" s="617"/>
      <c r="DQ128" s="617"/>
      <c r="DR128" s="617"/>
      <c r="DS128" s="617"/>
      <c r="DT128" s="617"/>
      <c r="DU128" s="617"/>
      <c r="DV128" s="617"/>
      <c r="DW128" s="617"/>
      <c r="DX128" s="617"/>
      <c r="DY128" s="617"/>
      <c r="DZ128" s="617"/>
      <c r="EA128" s="617"/>
      <c r="EB128" s="617"/>
      <c r="EC128" s="617"/>
      <c r="ED128" s="617"/>
      <c r="EE128" s="617"/>
      <c r="EF128" s="617"/>
      <c r="EG128" s="617"/>
      <c r="EH128" s="617"/>
      <c r="EI128" s="617"/>
      <c r="EJ128" s="617"/>
      <c r="EK128" s="617"/>
      <c r="EL128" s="617"/>
      <c r="EM128" s="617"/>
      <c r="EN128" s="617"/>
      <c r="EO128" s="617"/>
      <c r="EP128" s="617"/>
      <c r="EQ128" s="617"/>
      <c r="ER128" s="617"/>
      <c r="ES128" s="617"/>
      <c r="ET128" s="617"/>
      <c r="EU128" s="617"/>
      <c r="EV128" s="617"/>
      <c r="EW128" s="617"/>
      <c r="EX128" s="617"/>
      <c r="EY128" s="617"/>
      <c r="EZ128" s="617"/>
      <c r="FA128" s="617"/>
      <c r="FB128" s="617"/>
      <c r="FC128" s="617"/>
      <c r="FD128" s="617"/>
      <c r="FE128" s="617"/>
      <c r="FF128" s="617"/>
      <c r="FG128" s="617"/>
      <c r="FH128" s="617"/>
      <c r="FI128" s="617"/>
      <c r="FJ128" s="617"/>
      <c r="FK128" s="617"/>
      <c r="FL128" s="617"/>
      <c r="FM128" s="617"/>
      <c r="FN128" s="617"/>
      <c r="FO128" s="617"/>
      <c r="FP128" s="617"/>
      <c r="FQ128" s="617"/>
      <c r="FR128" s="617"/>
      <c r="FS128" s="617"/>
      <c r="FT128" s="617"/>
      <c r="FU128" s="617"/>
      <c r="FV128" s="617"/>
      <c r="FW128" s="617"/>
      <c r="FX128" s="617"/>
      <c r="FY128" s="617"/>
      <c r="FZ128" s="617"/>
      <c r="GA128" s="617"/>
      <c r="GB128" s="617"/>
      <c r="GC128" s="617"/>
      <c r="GD128" s="617"/>
      <c r="GE128" s="617"/>
      <c r="GF128" s="617"/>
      <c r="GG128" s="617"/>
      <c r="GH128" s="617"/>
      <c r="GI128" s="617"/>
      <c r="GJ128" s="617"/>
      <c r="GK128" s="617"/>
      <c r="GL128" s="617"/>
      <c r="GM128" s="617"/>
      <c r="GN128" s="617"/>
      <c r="GO128" s="617"/>
      <c r="GP128" s="617"/>
      <c r="GQ128" s="617"/>
      <c r="GR128" s="617"/>
      <c r="GS128" s="617"/>
      <c r="GT128" s="617"/>
      <c r="GU128" s="617"/>
      <c r="GV128" s="617"/>
      <c r="GW128" s="617"/>
      <c r="GX128" s="617"/>
      <c r="GY128" s="617"/>
      <c r="GZ128" s="617"/>
      <c r="HA128" s="617"/>
      <c r="HB128" s="617"/>
      <c r="HC128" s="617"/>
      <c r="HD128" s="617"/>
      <c r="HE128" s="617"/>
      <c r="HF128" s="617"/>
      <c r="HG128" s="617"/>
      <c r="HH128" s="617"/>
      <c r="HI128" s="617"/>
      <c r="HJ128" s="617"/>
      <c r="HK128" s="617"/>
      <c r="HL128" s="617"/>
      <c r="HM128" s="617"/>
      <c r="HN128" s="617"/>
      <c r="HO128" s="617"/>
      <c r="HP128" s="617"/>
      <c r="HQ128" s="617"/>
      <c r="HR128" s="617"/>
      <c r="HS128" s="617"/>
      <c r="HT128" s="617"/>
      <c r="HU128" s="617"/>
      <c r="HV128" s="617"/>
      <c r="HW128" s="617"/>
      <c r="HX128" s="617"/>
      <c r="HY128" s="617"/>
      <c r="HZ128" s="617"/>
      <c r="IA128" s="617"/>
      <c r="IB128" s="617"/>
      <c r="IC128" s="617"/>
      <c r="ID128" s="617"/>
      <c r="IE128" s="617"/>
      <c r="IF128" s="617"/>
      <c r="IG128" s="617"/>
      <c r="IH128" s="617"/>
      <c r="II128" s="617"/>
      <c r="IJ128" s="617"/>
      <c r="IK128" s="617"/>
      <c r="IL128" s="617"/>
      <c r="IM128" s="617"/>
      <c r="IN128" s="617"/>
      <c r="IO128" s="617"/>
      <c r="IP128" s="617"/>
      <c r="IQ128" s="617"/>
      <c r="IR128" s="617"/>
      <c r="IS128" s="617"/>
      <c r="IT128" s="617"/>
      <c r="IU128" s="617"/>
      <c r="IV128" s="617"/>
      <c r="IW128" s="617"/>
      <c r="IX128" s="617"/>
      <c r="IY128" s="617"/>
      <c r="IZ128" s="617"/>
      <c r="JA128" s="617"/>
      <c r="JB128" s="617"/>
      <c r="JC128" s="617"/>
      <c r="JD128" s="617"/>
      <c r="JE128" s="617"/>
      <c r="JF128" s="617"/>
      <c r="JG128" s="617"/>
      <c r="JH128" s="617"/>
      <c r="JI128" s="617"/>
      <c r="JJ128" s="617"/>
      <c r="JK128" s="617"/>
      <c r="JL128" s="617"/>
      <c r="JM128" s="617"/>
      <c r="JN128" s="617"/>
      <c r="JO128" s="617"/>
      <c r="JP128" s="617"/>
      <c r="JQ128" s="617"/>
      <c r="JR128" s="617"/>
      <c r="JS128" s="617"/>
      <c r="JT128" s="617"/>
      <c r="JU128" s="617"/>
      <c r="JV128" s="617"/>
      <c r="JW128" s="617"/>
      <c r="JX128" s="617"/>
      <c r="JY128" s="617"/>
      <c r="JZ128" s="617"/>
      <c r="KA128" s="617"/>
      <c r="KB128" s="617"/>
      <c r="KC128" s="617"/>
      <c r="KD128" s="617"/>
      <c r="KE128" s="617"/>
      <c r="KF128" s="617"/>
      <c r="KG128" s="617"/>
      <c r="KH128" s="617"/>
      <c r="KI128" s="617"/>
      <c r="KJ128" s="617"/>
      <c r="KK128" s="617"/>
      <c r="KL128" s="617"/>
      <c r="KM128" s="617"/>
      <c r="KN128" s="617"/>
      <c r="KO128" s="617"/>
      <c r="KP128" s="617"/>
      <c r="KQ128" s="617"/>
      <c r="KR128" s="617"/>
      <c r="KS128" s="617"/>
      <c r="KT128" s="617"/>
      <c r="KU128" s="617"/>
      <c r="KV128" s="617"/>
      <c r="KW128" s="617"/>
      <c r="KX128" s="617"/>
      <c r="KY128" s="617"/>
      <c r="KZ128" s="617"/>
      <c r="LA128" s="617"/>
      <c r="LB128" s="617"/>
      <c r="LC128" s="617"/>
      <c r="LD128" s="617"/>
      <c r="LE128" s="617"/>
      <c r="LF128" s="617"/>
      <c r="LG128" s="617"/>
      <c r="LH128" s="617"/>
      <c r="LI128" s="617"/>
      <c r="LJ128" s="617"/>
      <c r="LK128" s="617"/>
      <c r="LL128" s="617"/>
      <c r="LM128" s="617"/>
      <c r="LN128" s="617"/>
      <c r="LO128" s="617"/>
      <c r="LP128" s="617"/>
      <c r="LQ128" s="617"/>
      <c r="LR128" s="617"/>
      <c r="LS128" s="617"/>
      <c r="LT128" s="617"/>
      <c r="LU128" s="617"/>
      <c r="LV128" s="617"/>
      <c r="LW128" s="617"/>
      <c r="LX128" s="617"/>
      <c r="LY128" s="617"/>
      <c r="LZ128" s="617"/>
      <c r="MA128" s="617"/>
      <c r="MB128" s="617"/>
      <c r="MC128" s="617"/>
      <c r="MD128" s="617"/>
      <c r="ME128" s="617"/>
      <c r="MF128" s="617"/>
      <c r="MG128" s="617"/>
      <c r="MH128" s="617"/>
      <c r="MI128" s="617"/>
      <c r="MJ128" s="617"/>
      <c r="MK128" s="617"/>
      <c r="ML128" s="617"/>
      <c r="MM128" s="617"/>
      <c r="MN128" s="617"/>
      <c r="MO128" s="617"/>
      <c r="MP128" s="617"/>
      <c r="MQ128" s="617"/>
      <c r="MR128" s="617"/>
      <c r="MS128" s="617"/>
      <c r="MT128" s="617"/>
      <c r="MU128" s="617"/>
    </row>
    <row r="129" spans="2:359" s="444" customFormat="1" ht="28" customHeight="1">
      <c r="B129" s="441"/>
      <c r="C129" s="452">
        <v>10</v>
      </c>
      <c r="D129" s="456" t="str">
        <f t="shared" si="13"/>
        <v>-</v>
      </c>
      <c r="E129" s="457" t="str">
        <f t="shared" si="8"/>
        <v>non prises en compte</v>
      </c>
      <c r="F129" s="457"/>
      <c r="G129" s="457" t="str">
        <f t="shared" si="9"/>
        <v>non prises en compte</v>
      </c>
      <c r="H129" s="457"/>
      <c r="I129" s="457" t="str">
        <f t="shared" si="10"/>
        <v>non pris en compte</v>
      </c>
      <c r="J129" s="457"/>
      <c r="K129" s="457" t="str">
        <f t="shared" si="11"/>
        <v>non pris en compte</v>
      </c>
      <c r="L129" s="457"/>
      <c r="M129" s="482" t="str">
        <f t="shared" si="14"/>
        <v/>
      </c>
      <c r="N129" s="466"/>
      <c r="O129" s="493" t="str">
        <f t="shared" si="12"/>
        <v/>
      </c>
      <c r="P129" s="466"/>
      <c r="Q129" s="466"/>
      <c r="R129" s="466"/>
      <c r="S129" s="466"/>
      <c r="T129" s="442"/>
      <c r="U129" s="445"/>
      <c r="AB129" s="442"/>
      <c r="AC129" s="442"/>
      <c r="AD129" s="442"/>
      <c r="AE129" s="442"/>
      <c r="AF129" s="442"/>
      <c r="AG129" s="442"/>
      <c r="AK129" s="447"/>
      <c r="AL129" s="447"/>
      <c r="AM129" s="447"/>
      <c r="AN129" s="447"/>
      <c r="AO129" s="447"/>
      <c r="CB129" s="617"/>
      <c r="CC129" s="617"/>
      <c r="CD129" s="617"/>
      <c r="CE129" s="617"/>
      <c r="CF129" s="617"/>
      <c r="CG129" s="617"/>
      <c r="CH129" s="617"/>
      <c r="CI129" s="617"/>
      <c r="CJ129" s="617"/>
      <c r="CK129" s="617"/>
      <c r="CL129" s="617"/>
      <c r="CM129" s="617"/>
      <c r="CN129" s="617"/>
      <c r="CO129" s="617"/>
      <c r="CP129" s="617"/>
      <c r="CQ129" s="617"/>
      <c r="CR129" s="617"/>
      <c r="CS129" s="617"/>
      <c r="CT129" s="617"/>
      <c r="CU129" s="617"/>
      <c r="CV129" s="617"/>
      <c r="CW129" s="617"/>
      <c r="CX129" s="617"/>
      <c r="CY129" s="617"/>
      <c r="CZ129" s="617"/>
      <c r="DA129" s="617"/>
      <c r="DB129" s="617"/>
      <c r="DC129" s="617"/>
      <c r="DD129" s="617"/>
      <c r="DE129" s="617"/>
      <c r="DF129" s="617"/>
      <c r="DG129" s="617"/>
      <c r="DH129" s="617"/>
      <c r="DI129" s="617"/>
      <c r="DJ129" s="617"/>
      <c r="DK129" s="617"/>
      <c r="DL129" s="617"/>
      <c r="DM129" s="617"/>
      <c r="DN129" s="617"/>
      <c r="DO129" s="617"/>
      <c r="DP129" s="617"/>
      <c r="DQ129" s="617"/>
      <c r="DR129" s="617"/>
      <c r="DS129" s="617"/>
      <c r="DT129" s="617"/>
      <c r="DU129" s="617"/>
      <c r="DV129" s="617"/>
      <c r="DW129" s="617"/>
      <c r="DX129" s="617"/>
      <c r="DY129" s="617"/>
      <c r="DZ129" s="617"/>
      <c r="EA129" s="617"/>
      <c r="EB129" s="617"/>
      <c r="EC129" s="617"/>
      <c r="ED129" s="617"/>
      <c r="EE129" s="617"/>
      <c r="EF129" s="617"/>
      <c r="EG129" s="617"/>
      <c r="EH129" s="617"/>
      <c r="EI129" s="617"/>
      <c r="EJ129" s="617"/>
      <c r="EK129" s="617"/>
      <c r="EL129" s="617"/>
      <c r="EM129" s="617"/>
      <c r="EN129" s="617"/>
      <c r="EO129" s="617"/>
      <c r="EP129" s="617"/>
      <c r="EQ129" s="617"/>
      <c r="ER129" s="617"/>
      <c r="ES129" s="617"/>
      <c r="ET129" s="617"/>
      <c r="EU129" s="617"/>
      <c r="EV129" s="617"/>
      <c r="EW129" s="617"/>
      <c r="EX129" s="617"/>
      <c r="EY129" s="617"/>
      <c r="EZ129" s="617"/>
      <c r="FA129" s="617"/>
      <c r="FB129" s="617"/>
      <c r="FC129" s="617"/>
      <c r="FD129" s="617"/>
      <c r="FE129" s="617"/>
      <c r="FF129" s="617"/>
      <c r="FG129" s="617"/>
      <c r="FH129" s="617"/>
      <c r="FI129" s="617"/>
      <c r="FJ129" s="617"/>
      <c r="FK129" s="617"/>
      <c r="FL129" s="617"/>
      <c r="FM129" s="617"/>
      <c r="FN129" s="617"/>
      <c r="FO129" s="617"/>
      <c r="FP129" s="617"/>
      <c r="FQ129" s="617"/>
      <c r="FR129" s="617"/>
      <c r="FS129" s="617"/>
      <c r="FT129" s="617"/>
      <c r="FU129" s="617"/>
      <c r="FV129" s="617"/>
      <c r="FW129" s="617"/>
      <c r="FX129" s="617"/>
      <c r="FY129" s="617"/>
      <c r="FZ129" s="617"/>
      <c r="GA129" s="617"/>
      <c r="GB129" s="617"/>
      <c r="GC129" s="617"/>
      <c r="GD129" s="617"/>
      <c r="GE129" s="617"/>
      <c r="GF129" s="617"/>
      <c r="GG129" s="617"/>
      <c r="GH129" s="617"/>
      <c r="GI129" s="617"/>
      <c r="GJ129" s="617"/>
      <c r="GK129" s="617"/>
      <c r="GL129" s="617"/>
      <c r="GM129" s="617"/>
      <c r="GN129" s="617"/>
      <c r="GO129" s="617"/>
      <c r="GP129" s="617"/>
      <c r="GQ129" s="617"/>
      <c r="GR129" s="617"/>
      <c r="GS129" s="617"/>
      <c r="GT129" s="617"/>
      <c r="GU129" s="617"/>
      <c r="GV129" s="617"/>
      <c r="GW129" s="617"/>
      <c r="GX129" s="617"/>
      <c r="GY129" s="617"/>
      <c r="GZ129" s="617"/>
      <c r="HA129" s="617"/>
      <c r="HB129" s="617"/>
      <c r="HC129" s="617"/>
      <c r="HD129" s="617"/>
      <c r="HE129" s="617"/>
      <c r="HF129" s="617"/>
      <c r="HG129" s="617"/>
      <c r="HH129" s="617"/>
      <c r="HI129" s="617"/>
      <c r="HJ129" s="617"/>
      <c r="HK129" s="617"/>
      <c r="HL129" s="617"/>
      <c r="HM129" s="617"/>
      <c r="HN129" s="617"/>
      <c r="HO129" s="617"/>
      <c r="HP129" s="617"/>
      <c r="HQ129" s="617"/>
      <c r="HR129" s="617"/>
      <c r="HS129" s="617"/>
      <c r="HT129" s="617"/>
      <c r="HU129" s="617"/>
      <c r="HV129" s="617"/>
      <c r="HW129" s="617"/>
      <c r="HX129" s="617"/>
      <c r="HY129" s="617"/>
      <c r="HZ129" s="617"/>
      <c r="IA129" s="617"/>
      <c r="IB129" s="617"/>
      <c r="IC129" s="617"/>
      <c r="ID129" s="617"/>
      <c r="IE129" s="617"/>
      <c r="IF129" s="617"/>
      <c r="IG129" s="617"/>
      <c r="IH129" s="617"/>
      <c r="II129" s="617"/>
      <c r="IJ129" s="617"/>
      <c r="IK129" s="617"/>
      <c r="IL129" s="617"/>
      <c r="IM129" s="617"/>
      <c r="IN129" s="617"/>
      <c r="IO129" s="617"/>
      <c r="IP129" s="617"/>
      <c r="IQ129" s="617"/>
      <c r="IR129" s="617"/>
      <c r="IS129" s="617"/>
      <c r="IT129" s="617"/>
      <c r="IU129" s="617"/>
      <c r="IV129" s="617"/>
      <c r="IW129" s="617"/>
      <c r="IX129" s="617"/>
      <c r="IY129" s="617"/>
      <c r="IZ129" s="617"/>
      <c r="JA129" s="617"/>
      <c r="JB129" s="617"/>
      <c r="JC129" s="617"/>
      <c r="JD129" s="617"/>
      <c r="JE129" s="617"/>
      <c r="JF129" s="617"/>
      <c r="JG129" s="617"/>
      <c r="JH129" s="617"/>
      <c r="JI129" s="617"/>
      <c r="JJ129" s="617"/>
      <c r="JK129" s="617"/>
      <c r="JL129" s="617"/>
      <c r="JM129" s="617"/>
      <c r="JN129" s="617"/>
      <c r="JO129" s="617"/>
      <c r="JP129" s="617"/>
      <c r="JQ129" s="617"/>
      <c r="JR129" s="617"/>
      <c r="JS129" s="617"/>
      <c r="JT129" s="617"/>
      <c r="JU129" s="617"/>
      <c r="JV129" s="617"/>
      <c r="JW129" s="617"/>
      <c r="JX129" s="617"/>
      <c r="JY129" s="617"/>
      <c r="JZ129" s="617"/>
      <c r="KA129" s="617"/>
      <c r="KB129" s="617"/>
      <c r="KC129" s="617"/>
      <c r="KD129" s="617"/>
      <c r="KE129" s="617"/>
      <c r="KF129" s="617"/>
      <c r="KG129" s="617"/>
      <c r="KH129" s="617"/>
      <c r="KI129" s="617"/>
      <c r="KJ129" s="617"/>
      <c r="KK129" s="617"/>
      <c r="KL129" s="617"/>
      <c r="KM129" s="617"/>
      <c r="KN129" s="617"/>
      <c r="KO129" s="617"/>
      <c r="KP129" s="617"/>
      <c r="KQ129" s="617"/>
      <c r="KR129" s="617"/>
      <c r="KS129" s="617"/>
      <c r="KT129" s="617"/>
      <c r="KU129" s="617"/>
      <c r="KV129" s="617"/>
      <c r="KW129" s="617"/>
      <c r="KX129" s="617"/>
      <c r="KY129" s="617"/>
      <c r="KZ129" s="617"/>
      <c r="LA129" s="617"/>
      <c r="LB129" s="617"/>
      <c r="LC129" s="617"/>
      <c r="LD129" s="617"/>
      <c r="LE129" s="617"/>
      <c r="LF129" s="617"/>
      <c r="LG129" s="617"/>
      <c r="LH129" s="617"/>
      <c r="LI129" s="617"/>
      <c r="LJ129" s="617"/>
      <c r="LK129" s="617"/>
      <c r="LL129" s="617"/>
      <c r="LM129" s="617"/>
      <c r="LN129" s="617"/>
      <c r="LO129" s="617"/>
      <c r="LP129" s="617"/>
      <c r="LQ129" s="617"/>
      <c r="LR129" s="617"/>
      <c r="LS129" s="617"/>
      <c r="LT129" s="617"/>
      <c r="LU129" s="617"/>
      <c r="LV129" s="617"/>
      <c r="LW129" s="617"/>
      <c r="LX129" s="617"/>
      <c r="LY129" s="617"/>
      <c r="LZ129" s="617"/>
      <c r="MA129" s="617"/>
      <c r="MB129" s="617"/>
      <c r="MC129" s="617"/>
      <c r="MD129" s="617"/>
      <c r="ME129" s="617"/>
      <c r="MF129" s="617"/>
      <c r="MG129" s="617"/>
      <c r="MH129" s="617"/>
      <c r="MI129" s="617"/>
      <c r="MJ129" s="617"/>
      <c r="MK129" s="617"/>
      <c r="ML129" s="617"/>
      <c r="MM129" s="617"/>
      <c r="MN129" s="617"/>
      <c r="MO129" s="617"/>
      <c r="MP129" s="617"/>
      <c r="MQ129" s="617"/>
      <c r="MR129" s="617"/>
      <c r="MS129" s="617"/>
      <c r="MT129" s="617"/>
      <c r="MU129" s="617"/>
    </row>
    <row r="130" spans="2:359" s="444" customFormat="1" ht="28" customHeight="1">
      <c r="B130" s="441"/>
      <c r="C130" s="452">
        <v>11</v>
      </c>
      <c r="D130" s="456" t="str">
        <f t="shared" si="13"/>
        <v>-</v>
      </c>
      <c r="E130" s="457" t="str">
        <f t="shared" si="8"/>
        <v>non prises en compte</v>
      </c>
      <c r="F130" s="457"/>
      <c r="G130" s="457" t="str">
        <f t="shared" si="9"/>
        <v>non prises en compte</v>
      </c>
      <c r="H130" s="457"/>
      <c r="I130" s="457" t="str">
        <f t="shared" si="10"/>
        <v>non pris en compte</v>
      </c>
      <c r="J130" s="457"/>
      <c r="K130" s="457" t="str">
        <f t="shared" si="11"/>
        <v>non pris en compte</v>
      </c>
      <c r="L130" s="457"/>
      <c r="M130" s="482" t="str">
        <f t="shared" si="14"/>
        <v/>
      </c>
      <c r="N130" s="466"/>
      <c r="O130" s="493" t="str">
        <f t="shared" si="12"/>
        <v/>
      </c>
      <c r="P130" s="466"/>
      <c r="Q130" s="466"/>
      <c r="R130" s="466"/>
      <c r="S130" s="466"/>
      <c r="T130" s="442"/>
      <c r="U130" s="445"/>
      <c r="AB130" s="442"/>
      <c r="AC130" s="442"/>
      <c r="AD130" s="442"/>
      <c r="AE130" s="442"/>
      <c r="AF130" s="442"/>
      <c r="AG130" s="442"/>
      <c r="AK130" s="447"/>
      <c r="AL130" s="447"/>
      <c r="AM130" s="447"/>
      <c r="AN130" s="447"/>
      <c r="AO130" s="447"/>
      <c r="CB130" s="617"/>
      <c r="CC130" s="617"/>
      <c r="CD130" s="617"/>
      <c r="CE130" s="617"/>
      <c r="CF130" s="617"/>
      <c r="CG130" s="617"/>
      <c r="CH130" s="617"/>
      <c r="CI130" s="617"/>
      <c r="CJ130" s="617"/>
      <c r="CK130" s="617"/>
      <c r="CL130" s="617"/>
      <c r="CM130" s="617"/>
      <c r="CN130" s="617"/>
      <c r="CO130" s="617"/>
      <c r="CP130" s="617"/>
      <c r="CQ130" s="617"/>
      <c r="CR130" s="617"/>
      <c r="CS130" s="617"/>
      <c r="CT130" s="617"/>
      <c r="CU130" s="617"/>
      <c r="CV130" s="617"/>
      <c r="CW130" s="617"/>
      <c r="CX130" s="617"/>
      <c r="CY130" s="617"/>
      <c r="CZ130" s="617"/>
      <c r="DA130" s="617"/>
      <c r="DB130" s="617"/>
      <c r="DC130" s="617"/>
      <c r="DD130" s="617"/>
      <c r="DE130" s="617"/>
      <c r="DF130" s="617"/>
      <c r="DG130" s="617"/>
      <c r="DH130" s="617"/>
      <c r="DI130" s="617"/>
      <c r="DJ130" s="617"/>
      <c r="DK130" s="617"/>
      <c r="DL130" s="617"/>
      <c r="DM130" s="617"/>
      <c r="DN130" s="617"/>
      <c r="DO130" s="617"/>
      <c r="DP130" s="617"/>
      <c r="DQ130" s="617"/>
      <c r="DR130" s="617"/>
      <c r="DS130" s="617"/>
      <c r="DT130" s="617"/>
      <c r="DU130" s="617"/>
      <c r="DV130" s="617"/>
      <c r="DW130" s="617"/>
      <c r="DX130" s="617"/>
      <c r="DY130" s="617"/>
      <c r="DZ130" s="617"/>
      <c r="EA130" s="617"/>
      <c r="EB130" s="617"/>
      <c r="EC130" s="617"/>
      <c r="ED130" s="617"/>
      <c r="EE130" s="617"/>
      <c r="EF130" s="617"/>
      <c r="EG130" s="617"/>
      <c r="EH130" s="617"/>
      <c r="EI130" s="617"/>
      <c r="EJ130" s="617"/>
      <c r="EK130" s="617"/>
      <c r="EL130" s="617"/>
      <c r="EM130" s="617"/>
      <c r="EN130" s="617"/>
      <c r="EO130" s="617"/>
      <c r="EP130" s="617"/>
      <c r="EQ130" s="617"/>
      <c r="ER130" s="617"/>
      <c r="ES130" s="617"/>
      <c r="ET130" s="617"/>
      <c r="EU130" s="617"/>
      <c r="EV130" s="617"/>
      <c r="EW130" s="617"/>
      <c r="EX130" s="617"/>
      <c r="EY130" s="617"/>
      <c r="EZ130" s="617"/>
      <c r="FA130" s="617"/>
      <c r="FB130" s="617"/>
      <c r="FC130" s="617"/>
      <c r="FD130" s="617"/>
      <c r="FE130" s="617"/>
      <c r="FF130" s="617"/>
      <c r="FG130" s="617"/>
      <c r="FH130" s="617"/>
      <c r="FI130" s="617"/>
      <c r="FJ130" s="617"/>
      <c r="FK130" s="617"/>
      <c r="FL130" s="617"/>
      <c r="FM130" s="617"/>
      <c r="FN130" s="617"/>
      <c r="FO130" s="617"/>
      <c r="FP130" s="617"/>
      <c r="FQ130" s="617"/>
      <c r="FR130" s="617"/>
      <c r="FS130" s="617"/>
      <c r="FT130" s="617"/>
      <c r="FU130" s="617"/>
      <c r="FV130" s="617"/>
      <c r="FW130" s="617"/>
      <c r="FX130" s="617"/>
      <c r="FY130" s="617"/>
      <c r="FZ130" s="617"/>
      <c r="GA130" s="617"/>
      <c r="GB130" s="617"/>
      <c r="GC130" s="617"/>
      <c r="GD130" s="617"/>
      <c r="GE130" s="617"/>
      <c r="GF130" s="617"/>
      <c r="GG130" s="617"/>
      <c r="GH130" s="617"/>
      <c r="GI130" s="617"/>
      <c r="GJ130" s="617"/>
      <c r="GK130" s="617"/>
      <c r="GL130" s="617"/>
      <c r="GM130" s="617"/>
      <c r="GN130" s="617"/>
      <c r="GO130" s="617"/>
      <c r="GP130" s="617"/>
      <c r="GQ130" s="617"/>
      <c r="GR130" s="617"/>
      <c r="GS130" s="617"/>
      <c r="GT130" s="617"/>
      <c r="GU130" s="617"/>
      <c r="GV130" s="617"/>
      <c r="GW130" s="617"/>
      <c r="GX130" s="617"/>
      <c r="GY130" s="617"/>
      <c r="GZ130" s="617"/>
      <c r="HA130" s="617"/>
      <c r="HB130" s="617"/>
      <c r="HC130" s="617"/>
      <c r="HD130" s="617"/>
      <c r="HE130" s="617"/>
      <c r="HF130" s="617"/>
      <c r="HG130" s="617"/>
      <c r="HH130" s="617"/>
      <c r="HI130" s="617"/>
      <c r="HJ130" s="617"/>
      <c r="HK130" s="617"/>
      <c r="HL130" s="617"/>
      <c r="HM130" s="617"/>
      <c r="HN130" s="617"/>
      <c r="HO130" s="617"/>
      <c r="HP130" s="617"/>
      <c r="HQ130" s="617"/>
      <c r="HR130" s="617"/>
      <c r="HS130" s="617"/>
      <c r="HT130" s="617"/>
      <c r="HU130" s="617"/>
      <c r="HV130" s="617"/>
      <c r="HW130" s="617"/>
      <c r="HX130" s="617"/>
      <c r="HY130" s="617"/>
      <c r="HZ130" s="617"/>
      <c r="IA130" s="617"/>
      <c r="IB130" s="617"/>
      <c r="IC130" s="617"/>
      <c r="ID130" s="617"/>
      <c r="IE130" s="617"/>
      <c r="IF130" s="617"/>
      <c r="IG130" s="617"/>
      <c r="IH130" s="617"/>
      <c r="II130" s="617"/>
      <c r="IJ130" s="617"/>
      <c r="IK130" s="617"/>
      <c r="IL130" s="617"/>
      <c r="IM130" s="617"/>
      <c r="IN130" s="617"/>
      <c r="IO130" s="617"/>
      <c r="IP130" s="617"/>
      <c r="IQ130" s="617"/>
      <c r="IR130" s="617"/>
      <c r="IS130" s="617"/>
      <c r="IT130" s="617"/>
      <c r="IU130" s="617"/>
      <c r="IV130" s="617"/>
      <c r="IW130" s="617"/>
      <c r="IX130" s="617"/>
      <c r="IY130" s="617"/>
      <c r="IZ130" s="617"/>
      <c r="JA130" s="617"/>
      <c r="JB130" s="617"/>
      <c r="JC130" s="617"/>
      <c r="JD130" s="617"/>
      <c r="JE130" s="617"/>
      <c r="JF130" s="617"/>
      <c r="JG130" s="617"/>
      <c r="JH130" s="617"/>
      <c r="JI130" s="617"/>
      <c r="JJ130" s="617"/>
      <c r="JK130" s="617"/>
      <c r="JL130" s="617"/>
      <c r="JM130" s="617"/>
      <c r="JN130" s="617"/>
      <c r="JO130" s="617"/>
      <c r="JP130" s="617"/>
      <c r="JQ130" s="617"/>
      <c r="JR130" s="617"/>
      <c r="JS130" s="617"/>
      <c r="JT130" s="617"/>
      <c r="JU130" s="617"/>
      <c r="JV130" s="617"/>
      <c r="JW130" s="617"/>
      <c r="JX130" s="617"/>
      <c r="JY130" s="617"/>
      <c r="JZ130" s="617"/>
      <c r="KA130" s="617"/>
      <c r="KB130" s="617"/>
      <c r="KC130" s="617"/>
      <c r="KD130" s="617"/>
      <c r="KE130" s="617"/>
      <c r="KF130" s="617"/>
      <c r="KG130" s="617"/>
      <c r="KH130" s="617"/>
      <c r="KI130" s="617"/>
      <c r="KJ130" s="617"/>
      <c r="KK130" s="617"/>
      <c r="KL130" s="617"/>
      <c r="KM130" s="617"/>
      <c r="KN130" s="617"/>
      <c r="KO130" s="617"/>
      <c r="KP130" s="617"/>
      <c r="KQ130" s="617"/>
      <c r="KR130" s="617"/>
      <c r="KS130" s="617"/>
      <c r="KT130" s="617"/>
      <c r="KU130" s="617"/>
      <c r="KV130" s="617"/>
      <c r="KW130" s="617"/>
      <c r="KX130" s="617"/>
      <c r="KY130" s="617"/>
      <c r="KZ130" s="617"/>
      <c r="LA130" s="617"/>
      <c r="LB130" s="617"/>
      <c r="LC130" s="617"/>
      <c r="LD130" s="617"/>
      <c r="LE130" s="617"/>
      <c r="LF130" s="617"/>
      <c r="LG130" s="617"/>
      <c r="LH130" s="617"/>
      <c r="LI130" s="617"/>
      <c r="LJ130" s="617"/>
      <c r="LK130" s="617"/>
      <c r="LL130" s="617"/>
      <c r="LM130" s="617"/>
      <c r="LN130" s="617"/>
      <c r="LO130" s="617"/>
      <c r="LP130" s="617"/>
      <c r="LQ130" s="617"/>
      <c r="LR130" s="617"/>
      <c r="LS130" s="617"/>
      <c r="LT130" s="617"/>
      <c r="LU130" s="617"/>
      <c r="LV130" s="617"/>
      <c r="LW130" s="617"/>
      <c r="LX130" s="617"/>
      <c r="LY130" s="617"/>
      <c r="LZ130" s="617"/>
      <c r="MA130" s="617"/>
      <c r="MB130" s="617"/>
      <c r="MC130" s="617"/>
      <c r="MD130" s="617"/>
      <c r="ME130" s="617"/>
      <c r="MF130" s="617"/>
      <c r="MG130" s="617"/>
      <c r="MH130" s="617"/>
      <c r="MI130" s="617"/>
      <c r="MJ130" s="617"/>
      <c r="MK130" s="617"/>
      <c r="ML130" s="617"/>
      <c r="MM130" s="617"/>
      <c r="MN130" s="617"/>
      <c r="MO130" s="617"/>
      <c r="MP130" s="617"/>
      <c r="MQ130" s="617"/>
      <c r="MR130" s="617"/>
      <c r="MS130" s="617"/>
      <c r="MT130" s="617"/>
      <c r="MU130" s="617"/>
    </row>
    <row r="131" spans="2:359" s="444" customFormat="1" ht="28" customHeight="1">
      <c r="B131" s="441"/>
      <c r="C131" s="452">
        <v>12</v>
      </c>
      <c r="D131" s="456" t="str">
        <f t="shared" si="13"/>
        <v>-</v>
      </c>
      <c r="E131" s="457" t="str">
        <f t="shared" si="8"/>
        <v>non prises en compte</v>
      </c>
      <c r="F131" s="457"/>
      <c r="G131" s="457" t="str">
        <f t="shared" si="9"/>
        <v>non prises en compte</v>
      </c>
      <c r="H131" s="457"/>
      <c r="I131" s="457" t="str">
        <f t="shared" si="10"/>
        <v>non pris en compte</v>
      </c>
      <c r="J131" s="457"/>
      <c r="K131" s="457" t="str">
        <f t="shared" si="11"/>
        <v>non pris en compte</v>
      </c>
      <c r="L131" s="457"/>
      <c r="M131" s="482" t="str">
        <f t="shared" si="14"/>
        <v/>
      </c>
      <c r="N131" s="466"/>
      <c r="O131" s="493" t="str">
        <f t="shared" si="12"/>
        <v/>
      </c>
      <c r="P131" s="466"/>
      <c r="Q131" s="466"/>
      <c r="R131" s="466"/>
      <c r="S131" s="466"/>
      <c r="T131" s="442"/>
      <c r="U131" s="445"/>
      <c r="AB131" s="442"/>
      <c r="AC131" s="442"/>
      <c r="AD131" s="442"/>
      <c r="AE131" s="442"/>
      <c r="AF131" s="442"/>
      <c r="AG131" s="442"/>
      <c r="AK131" s="447"/>
      <c r="AL131" s="447"/>
      <c r="AM131" s="447"/>
      <c r="AN131" s="447"/>
      <c r="AO131" s="447"/>
      <c r="CB131" s="617"/>
      <c r="CC131" s="617"/>
      <c r="CD131" s="617"/>
      <c r="CE131" s="617"/>
      <c r="CF131" s="617"/>
      <c r="CG131" s="617"/>
      <c r="CH131" s="617"/>
      <c r="CI131" s="617"/>
      <c r="CJ131" s="617"/>
      <c r="CK131" s="617"/>
      <c r="CL131" s="617"/>
      <c r="CM131" s="617"/>
      <c r="CN131" s="617"/>
      <c r="CO131" s="617"/>
      <c r="CP131" s="617"/>
      <c r="CQ131" s="617"/>
      <c r="CR131" s="617"/>
      <c r="CS131" s="617"/>
      <c r="CT131" s="617"/>
      <c r="CU131" s="617"/>
      <c r="CV131" s="617"/>
      <c r="CW131" s="617"/>
      <c r="CX131" s="617"/>
      <c r="CY131" s="617"/>
      <c r="CZ131" s="617"/>
      <c r="DA131" s="617"/>
      <c r="DB131" s="617"/>
      <c r="DC131" s="617"/>
      <c r="DD131" s="617"/>
      <c r="DE131" s="617"/>
      <c r="DF131" s="617"/>
      <c r="DG131" s="617"/>
      <c r="DH131" s="617"/>
      <c r="DI131" s="617"/>
      <c r="DJ131" s="617"/>
      <c r="DK131" s="617"/>
      <c r="DL131" s="617"/>
      <c r="DM131" s="617"/>
      <c r="DN131" s="617"/>
      <c r="DO131" s="617"/>
      <c r="DP131" s="617"/>
      <c r="DQ131" s="617"/>
      <c r="DR131" s="617"/>
      <c r="DS131" s="617"/>
      <c r="DT131" s="617"/>
      <c r="DU131" s="617"/>
      <c r="DV131" s="617"/>
      <c r="DW131" s="617"/>
      <c r="DX131" s="617"/>
      <c r="DY131" s="617"/>
      <c r="DZ131" s="617"/>
      <c r="EA131" s="617"/>
      <c r="EB131" s="617"/>
      <c r="EC131" s="617"/>
      <c r="ED131" s="617"/>
      <c r="EE131" s="617"/>
      <c r="EF131" s="617"/>
      <c r="EG131" s="617"/>
      <c r="EH131" s="617"/>
      <c r="EI131" s="617"/>
      <c r="EJ131" s="617"/>
      <c r="EK131" s="617"/>
      <c r="EL131" s="617"/>
      <c r="EM131" s="617"/>
      <c r="EN131" s="617"/>
      <c r="EO131" s="617"/>
      <c r="EP131" s="617"/>
      <c r="EQ131" s="617"/>
      <c r="ER131" s="617"/>
      <c r="ES131" s="617"/>
      <c r="ET131" s="617"/>
      <c r="EU131" s="617"/>
      <c r="EV131" s="617"/>
      <c r="EW131" s="617"/>
      <c r="EX131" s="617"/>
      <c r="EY131" s="617"/>
      <c r="EZ131" s="617"/>
      <c r="FA131" s="617"/>
      <c r="FB131" s="617"/>
      <c r="FC131" s="617"/>
      <c r="FD131" s="617"/>
      <c r="FE131" s="617"/>
      <c r="FF131" s="617"/>
      <c r="FG131" s="617"/>
      <c r="FH131" s="617"/>
      <c r="FI131" s="617"/>
      <c r="FJ131" s="617"/>
      <c r="FK131" s="617"/>
      <c r="FL131" s="617"/>
      <c r="FM131" s="617"/>
      <c r="FN131" s="617"/>
      <c r="FO131" s="617"/>
      <c r="FP131" s="617"/>
      <c r="FQ131" s="617"/>
      <c r="FR131" s="617"/>
      <c r="FS131" s="617"/>
      <c r="FT131" s="617"/>
      <c r="FU131" s="617"/>
      <c r="FV131" s="617"/>
      <c r="FW131" s="617"/>
      <c r="FX131" s="617"/>
      <c r="FY131" s="617"/>
      <c r="FZ131" s="617"/>
      <c r="GA131" s="617"/>
      <c r="GB131" s="617"/>
      <c r="GC131" s="617"/>
      <c r="GD131" s="617"/>
      <c r="GE131" s="617"/>
      <c r="GF131" s="617"/>
      <c r="GG131" s="617"/>
      <c r="GH131" s="617"/>
      <c r="GI131" s="617"/>
      <c r="GJ131" s="617"/>
      <c r="GK131" s="617"/>
      <c r="GL131" s="617"/>
      <c r="GM131" s="617"/>
      <c r="GN131" s="617"/>
      <c r="GO131" s="617"/>
      <c r="GP131" s="617"/>
      <c r="GQ131" s="617"/>
      <c r="GR131" s="617"/>
      <c r="GS131" s="617"/>
      <c r="GT131" s="617"/>
      <c r="GU131" s="617"/>
      <c r="GV131" s="617"/>
      <c r="GW131" s="617"/>
      <c r="GX131" s="617"/>
      <c r="GY131" s="617"/>
      <c r="GZ131" s="617"/>
      <c r="HA131" s="617"/>
      <c r="HB131" s="617"/>
      <c r="HC131" s="617"/>
      <c r="HD131" s="617"/>
      <c r="HE131" s="617"/>
      <c r="HF131" s="617"/>
      <c r="HG131" s="617"/>
      <c r="HH131" s="617"/>
      <c r="HI131" s="617"/>
      <c r="HJ131" s="617"/>
      <c r="HK131" s="617"/>
      <c r="HL131" s="617"/>
      <c r="HM131" s="617"/>
      <c r="HN131" s="617"/>
      <c r="HO131" s="617"/>
      <c r="HP131" s="617"/>
      <c r="HQ131" s="617"/>
      <c r="HR131" s="617"/>
      <c r="HS131" s="617"/>
      <c r="HT131" s="617"/>
      <c r="HU131" s="617"/>
      <c r="HV131" s="617"/>
      <c r="HW131" s="617"/>
      <c r="HX131" s="617"/>
      <c r="HY131" s="617"/>
      <c r="HZ131" s="617"/>
      <c r="IA131" s="617"/>
      <c r="IB131" s="617"/>
      <c r="IC131" s="617"/>
      <c r="ID131" s="617"/>
      <c r="IE131" s="617"/>
      <c r="IF131" s="617"/>
      <c r="IG131" s="617"/>
      <c r="IH131" s="617"/>
      <c r="II131" s="617"/>
      <c r="IJ131" s="617"/>
      <c r="IK131" s="617"/>
      <c r="IL131" s="617"/>
      <c r="IM131" s="617"/>
      <c r="IN131" s="617"/>
      <c r="IO131" s="617"/>
      <c r="IP131" s="617"/>
      <c r="IQ131" s="617"/>
      <c r="IR131" s="617"/>
      <c r="IS131" s="617"/>
      <c r="IT131" s="617"/>
      <c r="IU131" s="617"/>
      <c r="IV131" s="617"/>
      <c r="IW131" s="617"/>
      <c r="IX131" s="617"/>
      <c r="IY131" s="617"/>
      <c r="IZ131" s="617"/>
      <c r="JA131" s="617"/>
      <c r="JB131" s="617"/>
      <c r="JC131" s="617"/>
      <c r="JD131" s="617"/>
      <c r="JE131" s="617"/>
      <c r="JF131" s="617"/>
      <c r="JG131" s="617"/>
      <c r="JH131" s="617"/>
      <c r="JI131" s="617"/>
      <c r="JJ131" s="617"/>
      <c r="JK131" s="617"/>
      <c r="JL131" s="617"/>
      <c r="JM131" s="617"/>
      <c r="JN131" s="617"/>
      <c r="JO131" s="617"/>
      <c r="JP131" s="617"/>
      <c r="JQ131" s="617"/>
      <c r="JR131" s="617"/>
      <c r="JS131" s="617"/>
      <c r="JT131" s="617"/>
      <c r="JU131" s="617"/>
      <c r="JV131" s="617"/>
      <c r="JW131" s="617"/>
      <c r="JX131" s="617"/>
      <c r="JY131" s="617"/>
      <c r="JZ131" s="617"/>
      <c r="KA131" s="617"/>
      <c r="KB131" s="617"/>
      <c r="KC131" s="617"/>
      <c r="KD131" s="617"/>
      <c r="KE131" s="617"/>
      <c r="KF131" s="617"/>
      <c r="KG131" s="617"/>
      <c r="KH131" s="617"/>
      <c r="KI131" s="617"/>
      <c r="KJ131" s="617"/>
      <c r="KK131" s="617"/>
      <c r="KL131" s="617"/>
      <c r="KM131" s="617"/>
      <c r="KN131" s="617"/>
      <c r="KO131" s="617"/>
      <c r="KP131" s="617"/>
      <c r="KQ131" s="617"/>
      <c r="KR131" s="617"/>
      <c r="KS131" s="617"/>
      <c r="KT131" s="617"/>
      <c r="KU131" s="617"/>
      <c r="KV131" s="617"/>
      <c r="KW131" s="617"/>
      <c r="KX131" s="617"/>
      <c r="KY131" s="617"/>
      <c r="KZ131" s="617"/>
      <c r="LA131" s="617"/>
      <c r="LB131" s="617"/>
      <c r="LC131" s="617"/>
      <c r="LD131" s="617"/>
      <c r="LE131" s="617"/>
      <c r="LF131" s="617"/>
      <c r="LG131" s="617"/>
      <c r="LH131" s="617"/>
      <c r="LI131" s="617"/>
      <c r="LJ131" s="617"/>
      <c r="LK131" s="617"/>
      <c r="LL131" s="617"/>
      <c r="LM131" s="617"/>
      <c r="LN131" s="617"/>
      <c r="LO131" s="617"/>
      <c r="LP131" s="617"/>
      <c r="LQ131" s="617"/>
      <c r="LR131" s="617"/>
      <c r="LS131" s="617"/>
      <c r="LT131" s="617"/>
      <c r="LU131" s="617"/>
      <c r="LV131" s="617"/>
      <c r="LW131" s="617"/>
      <c r="LX131" s="617"/>
      <c r="LY131" s="617"/>
      <c r="LZ131" s="617"/>
      <c r="MA131" s="617"/>
      <c r="MB131" s="617"/>
      <c r="MC131" s="617"/>
      <c r="MD131" s="617"/>
      <c r="ME131" s="617"/>
      <c r="MF131" s="617"/>
      <c r="MG131" s="617"/>
      <c r="MH131" s="617"/>
      <c r="MI131" s="617"/>
      <c r="MJ131" s="617"/>
      <c r="MK131" s="617"/>
      <c r="ML131" s="617"/>
      <c r="MM131" s="617"/>
      <c r="MN131" s="617"/>
      <c r="MO131" s="617"/>
      <c r="MP131" s="617"/>
      <c r="MQ131" s="617"/>
      <c r="MR131" s="617"/>
      <c r="MS131" s="617"/>
      <c r="MT131" s="617"/>
      <c r="MU131" s="617"/>
    </row>
    <row r="132" spans="2:359" s="444" customFormat="1" ht="28" customHeight="1">
      <c r="B132" s="441"/>
      <c r="C132" s="452">
        <v>13</v>
      </c>
      <c r="D132" s="456" t="str">
        <f t="shared" si="13"/>
        <v>-</v>
      </c>
      <c r="E132" s="457" t="str">
        <f t="shared" si="8"/>
        <v>non prises en compte</v>
      </c>
      <c r="F132" s="457"/>
      <c r="G132" s="457" t="str">
        <f t="shared" si="9"/>
        <v>non prises en compte</v>
      </c>
      <c r="H132" s="457"/>
      <c r="I132" s="457" t="str">
        <f t="shared" si="10"/>
        <v>non pris en compte</v>
      </c>
      <c r="J132" s="457"/>
      <c r="K132" s="457" t="str">
        <f t="shared" si="11"/>
        <v>non pris en compte</v>
      </c>
      <c r="L132" s="457"/>
      <c r="M132" s="482" t="str">
        <f t="shared" si="14"/>
        <v/>
      </c>
      <c r="N132" s="466"/>
      <c r="O132" s="493" t="str">
        <f t="shared" si="12"/>
        <v/>
      </c>
      <c r="P132" s="466"/>
      <c r="Q132" s="466"/>
      <c r="R132" s="466"/>
      <c r="S132" s="466"/>
      <c r="T132" s="442"/>
      <c r="U132" s="445"/>
      <c r="AB132" s="442"/>
      <c r="AC132" s="442"/>
      <c r="AD132" s="442"/>
      <c r="AE132" s="442"/>
      <c r="AF132" s="442"/>
      <c r="AG132" s="442"/>
      <c r="AK132" s="447"/>
      <c r="AL132" s="447"/>
      <c r="AM132" s="447"/>
      <c r="AN132" s="447"/>
      <c r="AO132" s="447"/>
      <c r="CB132" s="617"/>
      <c r="CC132" s="617"/>
      <c r="CD132" s="617"/>
      <c r="CE132" s="617"/>
      <c r="CF132" s="617"/>
      <c r="CG132" s="617"/>
      <c r="CH132" s="617"/>
      <c r="CI132" s="617"/>
      <c r="CJ132" s="617"/>
      <c r="CK132" s="617"/>
      <c r="CL132" s="617"/>
      <c r="CM132" s="617"/>
      <c r="CN132" s="617"/>
      <c r="CO132" s="617"/>
      <c r="CP132" s="617"/>
      <c r="CQ132" s="617"/>
      <c r="CR132" s="617"/>
      <c r="CS132" s="617"/>
      <c r="CT132" s="617"/>
      <c r="CU132" s="617"/>
      <c r="CV132" s="617"/>
      <c r="CW132" s="617"/>
      <c r="CX132" s="617"/>
      <c r="CY132" s="617"/>
      <c r="CZ132" s="617"/>
      <c r="DA132" s="617"/>
      <c r="DB132" s="617"/>
      <c r="DC132" s="617"/>
      <c r="DD132" s="617"/>
      <c r="DE132" s="617"/>
      <c r="DF132" s="617"/>
      <c r="DG132" s="617"/>
      <c r="DH132" s="617"/>
      <c r="DI132" s="617"/>
      <c r="DJ132" s="617"/>
      <c r="DK132" s="617"/>
      <c r="DL132" s="617"/>
      <c r="DM132" s="617"/>
      <c r="DN132" s="617"/>
      <c r="DO132" s="617"/>
      <c r="DP132" s="617"/>
      <c r="DQ132" s="617"/>
      <c r="DR132" s="617"/>
      <c r="DS132" s="617"/>
      <c r="DT132" s="617"/>
      <c r="DU132" s="617"/>
      <c r="DV132" s="617"/>
      <c r="DW132" s="617"/>
      <c r="DX132" s="617"/>
      <c r="DY132" s="617"/>
      <c r="DZ132" s="617"/>
      <c r="EA132" s="617"/>
      <c r="EB132" s="617"/>
      <c r="EC132" s="617"/>
      <c r="ED132" s="617"/>
      <c r="EE132" s="617"/>
      <c r="EF132" s="617"/>
      <c r="EG132" s="617"/>
      <c r="EH132" s="617"/>
      <c r="EI132" s="617"/>
      <c r="EJ132" s="617"/>
      <c r="EK132" s="617"/>
      <c r="EL132" s="617"/>
      <c r="EM132" s="617"/>
      <c r="EN132" s="617"/>
      <c r="EO132" s="617"/>
      <c r="EP132" s="617"/>
      <c r="EQ132" s="617"/>
      <c r="ER132" s="617"/>
      <c r="ES132" s="617"/>
      <c r="ET132" s="617"/>
      <c r="EU132" s="617"/>
      <c r="EV132" s="617"/>
      <c r="EW132" s="617"/>
      <c r="EX132" s="617"/>
      <c r="EY132" s="617"/>
      <c r="EZ132" s="617"/>
      <c r="FA132" s="617"/>
      <c r="FB132" s="617"/>
      <c r="FC132" s="617"/>
      <c r="FD132" s="617"/>
      <c r="FE132" s="617"/>
      <c r="FF132" s="617"/>
      <c r="FG132" s="617"/>
      <c r="FH132" s="617"/>
      <c r="FI132" s="617"/>
      <c r="FJ132" s="617"/>
      <c r="FK132" s="617"/>
      <c r="FL132" s="617"/>
      <c r="FM132" s="617"/>
      <c r="FN132" s="617"/>
      <c r="FO132" s="617"/>
      <c r="FP132" s="617"/>
      <c r="FQ132" s="617"/>
      <c r="FR132" s="617"/>
      <c r="FS132" s="617"/>
      <c r="FT132" s="617"/>
      <c r="FU132" s="617"/>
      <c r="FV132" s="617"/>
      <c r="FW132" s="617"/>
      <c r="FX132" s="617"/>
      <c r="FY132" s="617"/>
      <c r="FZ132" s="617"/>
      <c r="GA132" s="617"/>
      <c r="GB132" s="617"/>
      <c r="GC132" s="617"/>
      <c r="GD132" s="617"/>
      <c r="GE132" s="617"/>
      <c r="GF132" s="617"/>
      <c r="GG132" s="617"/>
      <c r="GH132" s="617"/>
      <c r="GI132" s="617"/>
      <c r="GJ132" s="617"/>
      <c r="GK132" s="617"/>
      <c r="GL132" s="617"/>
      <c r="GM132" s="617"/>
      <c r="GN132" s="617"/>
      <c r="GO132" s="617"/>
      <c r="GP132" s="617"/>
      <c r="GQ132" s="617"/>
      <c r="GR132" s="617"/>
      <c r="GS132" s="617"/>
      <c r="GT132" s="617"/>
      <c r="GU132" s="617"/>
      <c r="GV132" s="617"/>
      <c r="GW132" s="617"/>
      <c r="GX132" s="617"/>
      <c r="GY132" s="617"/>
      <c r="GZ132" s="617"/>
      <c r="HA132" s="617"/>
      <c r="HB132" s="617"/>
      <c r="HC132" s="617"/>
      <c r="HD132" s="617"/>
      <c r="HE132" s="617"/>
      <c r="HF132" s="617"/>
      <c r="HG132" s="617"/>
      <c r="HH132" s="617"/>
      <c r="HI132" s="617"/>
      <c r="HJ132" s="617"/>
      <c r="HK132" s="617"/>
      <c r="HL132" s="617"/>
      <c r="HM132" s="617"/>
      <c r="HN132" s="617"/>
      <c r="HO132" s="617"/>
      <c r="HP132" s="617"/>
      <c r="HQ132" s="617"/>
      <c r="HR132" s="617"/>
      <c r="HS132" s="617"/>
      <c r="HT132" s="617"/>
      <c r="HU132" s="617"/>
      <c r="HV132" s="617"/>
      <c r="HW132" s="617"/>
      <c r="HX132" s="617"/>
      <c r="HY132" s="617"/>
      <c r="HZ132" s="617"/>
      <c r="IA132" s="617"/>
      <c r="IB132" s="617"/>
      <c r="IC132" s="617"/>
      <c r="ID132" s="617"/>
      <c r="IE132" s="617"/>
      <c r="IF132" s="617"/>
      <c r="IG132" s="617"/>
      <c r="IH132" s="617"/>
      <c r="II132" s="617"/>
      <c r="IJ132" s="617"/>
      <c r="IK132" s="617"/>
      <c r="IL132" s="617"/>
      <c r="IM132" s="617"/>
      <c r="IN132" s="617"/>
      <c r="IO132" s="617"/>
      <c r="IP132" s="617"/>
      <c r="IQ132" s="617"/>
      <c r="IR132" s="617"/>
      <c r="IS132" s="617"/>
      <c r="IT132" s="617"/>
      <c r="IU132" s="617"/>
      <c r="IV132" s="617"/>
      <c r="IW132" s="617"/>
      <c r="IX132" s="617"/>
      <c r="IY132" s="617"/>
      <c r="IZ132" s="617"/>
      <c r="JA132" s="617"/>
      <c r="JB132" s="617"/>
      <c r="JC132" s="617"/>
      <c r="JD132" s="617"/>
      <c r="JE132" s="617"/>
      <c r="JF132" s="617"/>
      <c r="JG132" s="617"/>
      <c r="JH132" s="617"/>
      <c r="JI132" s="617"/>
      <c r="JJ132" s="617"/>
      <c r="JK132" s="617"/>
      <c r="JL132" s="617"/>
      <c r="JM132" s="617"/>
      <c r="JN132" s="617"/>
      <c r="JO132" s="617"/>
      <c r="JP132" s="617"/>
      <c r="JQ132" s="617"/>
      <c r="JR132" s="617"/>
      <c r="JS132" s="617"/>
      <c r="JT132" s="617"/>
      <c r="JU132" s="617"/>
      <c r="JV132" s="617"/>
      <c r="JW132" s="617"/>
      <c r="JX132" s="617"/>
      <c r="JY132" s="617"/>
      <c r="JZ132" s="617"/>
      <c r="KA132" s="617"/>
      <c r="KB132" s="617"/>
      <c r="KC132" s="617"/>
      <c r="KD132" s="617"/>
      <c r="KE132" s="617"/>
      <c r="KF132" s="617"/>
      <c r="KG132" s="617"/>
      <c r="KH132" s="617"/>
      <c r="KI132" s="617"/>
      <c r="KJ132" s="617"/>
      <c r="KK132" s="617"/>
      <c r="KL132" s="617"/>
      <c r="KM132" s="617"/>
      <c r="KN132" s="617"/>
      <c r="KO132" s="617"/>
      <c r="KP132" s="617"/>
      <c r="KQ132" s="617"/>
      <c r="KR132" s="617"/>
      <c r="KS132" s="617"/>
      <c r="KT132" s="617"/>
      <c r="KU132" s="617"/>
      <c r="KV132" s="617"/>
      <c r="KW132" s="617"/>
      <c r="KX132" s="617"/>
      <c r="KY132" s="617"/>
      <c r="KZ132" s="617"/>
      <c r="LA132" s="617"/>
      <c r="LB132" s="617"/>
      <c r="LC132" s="617"/>
      <c r="LD132" s="617"/>
      <c r="LE132" s="617"/>
      <c r="LF132" s="617"/>
      <c r="LG132" s="617"/>
      <c r="LH132" s="617"/>
      <c r="LI132" s="617"/>
      <c r="LJ132" s="617"/>
      <c r="LK132" s="617"/>
      <c r="LL132" s="617"/>
      <c r="LM132" s="617"/>
      <c r="LN132" s="617"/>
      <c r="LO132" s="617"/>
      <c r="LP132" s="617"/>
      <c r="LQ132" s="617"/>
      <c r="LR132" s="617"/>
      <c r="LS132" s="617"/>
      <c r="LT132" s="617"/>
      <c r="LU132" s="617"/>
      <c r="LV132" s="617"/>
      <c r="LW132" s="617"/>
      <c r="LX132" s="617"/>
      <c r="LY132" s="617"/>
      <c r="LZ132" s="617"/>
      <c r="MA132" s="617"/>
      <c r="MB132" s="617"/>
      <c r="MC132" s="617"/>
      <c r="MD132" s="617"/>
      <c r="ME132" s="617"/>
      <c r="MF132" s="617"/>
      <c r="MG132" s="617"/>
      <c r="MH132" s="617"/>
      <c r="MI132" s="617"/>
      <c r="MJ132" s="617"/>
      <c r="MK132" s="617"/>
      <c r="ML132" s="617"/>
      <c r="MM132" s="617"/>
      <c r="MN132" s="617"/>
      <c r="MO132" s="617"/>
      <c r="MP132" s="617"/>
      <c r="MQ132" s="617"/>
      <c r="MR132" s="617"/>
      <c r="MS132" s="617"/>
      <c r="MT132" s="617"/>
      <c r="MU132" s="617"/>
    </row>
    <row r="133" spans="2:359" s="444" customFormat="1" ht="28" customHeight="1">
      <c r="B133" s="441"/>
      <c r="C133" s="452">
        <v>14</v>
      </c>
      <c r="D133" s="456" t="str">
        <f t="shared" si="13"/>
        <v>-</v>
      </c>
      <c r="E133" s="457" t="str">
        <f t="shared" si="8"/>
        <v>non prises en compte</v>
      </c>
      <c r="F133" s="457"/>
      <c r="G133" s="457" t="str">
        <f t="shared" si="9"/>
        <v>non prises en compte</v>
      </c>
      <c r="H133" s="457"/>
      <c r="I133" s="457" t="str">
        <f t="shared" si="10"/>
        <v>non pris en compte</v>
      </c>
      <c r="J133" s="457"/>
      <c r="K133" s="457" t="str">
        <f t="shared" si="11"/>
        <v>non pris en compte</v>
      </c>
      <c r="L133" s="457"/>
      <c r="M133" s="482" t="str">
        <f t="shared" si="14"/>
        <v/>
      </c>
      <c r="N133" s="466"/>
      <c r="O133" s="493" t="str">
        <f t="shared" si="12"/>
        <v/>
      </c>
      <c r="P133" s="466"/>
      <c r="Q133" s="466"/>
      <c r="R133" s="466"/>
      <c r="S133" s="466"/>
      <c r="T133" s="442"/>
      <c r="U133" s="445"/>
      <c r="AB133" s="442"/>
      <c r="AC133" s="442"/>
      <c r="AD133" s="442"/>
      <c r="AE133" s="442"/>
      <c r="AF133" s="442"/>
      <c r="AG133" s="442"/>
      <c r="AK133" s="447"/>
      <c r="AL133" s="447"/>
      <c r="AM133" s="447"/>
      <c r="AN133" s="447"/>
      <c r="AO133" s="447"/>
      <c r="CB133" s="617"/>
      <c r="CC133" s="617"/>
      <c r="CD133" s="617"/>
      <c r="CE133" s="617"/>
      <c r="CF133" s="617"/>
      <c r="CG133" s="617"/>
      <c r="CH133" s="617"/>
      <c r="CI133" s="617"/>
      <c r="CJ133" s="617"/>
      <c r="CK133" s="617"/>
      <c r="CL133" s="617"/>
      <c r="CM133" s="617"/>
      <c r="CN133" s="617"/>
      <c r="CO133" s="617"/>
      <c r="CP133" s="617"/>
      <c r="CQ133" s="617"/>
      <c r="CR133" s="617"/>
      <c r="CS133" s="617"/>
      <c r="CT133" s="617"/>
      <c r="CU133" s="617"/>
      <c r="CV133" s="617"/>
      <c r="CW133" s="617"/>
      <c r="CX133" s="617"/>
      <c r="CY133" s="617"/>
      <c r="CZ133" s="617"/>
      <c r="DA133" s="617"/>
      <c r="DB133" s="617"/>
      <c r="DC133" s="617"/>
      <c r="DD133" s="617"/>
      <c r="DE133" s="617"/>
      <c r="DF133" s="617"/>
      <c r="DG133" s="617"/>
      <c r="DH133" s="617"/>
      <c r="DI133" s="617"/>
      <c r="DJ133" s="617"/>
      <c r="DK133" s="617"/>
      <c r="DL133" s="617"/>
      <c r="DM133" s="617"/>
      <c r="DN133" s="617"/>
      <c r="DO133" s="617"/>
      <c r="DP133" s="617"/>
      <c r="DQ133" s="617"/>
      <c r="DR133" s="617"/>
      <c r="DS133" s="617"/>
      <c r="DT133" s="617"/>
      <c r="DU133" s="617"/>
      <c r="DV133" s="617"/>
      <c r="DW133" s="617"/>
      <c r="DX133" s="617"/>
      <c r="DY133" s="617"/>
      <c r="DZ133" s="617"/>
      <c r="EA133" s="617"/>
      <c r="EB133" s="617"/>
      <c r="EC133" s="617"/>
      <c r="ED133" s="617"/>
      <c r="EE133" s="617"/>
      <c r="EF133" s="617"/>
      <c r="EG133" s="617"/>
      <c r="EH133" s="617"/>
      <c r="EI133" s="617"/>
      <c r="EJ133" s="617"/>
      <c r="EK133" s="617"/>
      <c r="EL133" s="617"/>
      <c r="EM133" s="617"/>
      <c r="EN133" s="617"/>
      <c r="EO133" s="617"/>
      <c r="EP133" s="617"/>
      <c r="EQ133" s="617"/>
      <c r="ER133" s="617"/>
      <c r="ES133" s="617"/>
      <c r="ET133" s="617"/>
      <c r="EU133" s="617"/>
      <c r="EV133" s="617"/>
      <c r="EW133" s="617"/>
      <c r="EX133" s="617"/>
      <c r="EY133" s="617"/>
      <c r="EZ133" s="617"/>
      <c r="FA133" s="617"/>
      <c r="FB133" s="617"/>
      <c r="FC133" s="617"/>
      <c r="FD133" s="617"/>
      <c r="FE133" s="617"/>
      <c r="FF133" s="617"/>
      <c r="FG133" s="617"/>
      <c r="FH133" s="617"/>
      <c r="FI133" s="617"/>
      <c r="FJ133" s="617"/>
      <c r="FK133" s="617"/>
      <c r="FL133" s="617"/>
      <c r="FM133" s="617"/>
      <c r="FN133" s="617"/>
      <c r="FO133" s="617"/>
      <c r="FP133" s="617"/>
      <c r="FQ133" s="617"/>
      <c r="FR133" s="617"/>
      <c r="FS133" s="617"/>
      <c r="FT133" s="617"/>
      <c r="FU133" s="617"/>
      <c r="FV133" s="617"/>
      <c r="FW133" s="617"/>
      <c r="FX133" s="617"/>
      <c r="FY133" s="617"/>
      <c r="FZ133" s="617"/>
      <c r="GA133" s="617"/>
      <c r="GB133" s="617"/>
      <c r="GC133" s="617"/>
      <c r="GD133" s="617"/>
      <c r="GE133" s="617"/>
      <c r="GF133" s="617"/>
      <c r="GG133" s="617"/>
      <c r="GH133" s="617"/>
      <c r="GI133" s="617"/>
      <c r="GJ133" s="617"/>
      <c r="GK133" s="617"/>
      <c r="GL133" s="617"/>
      <c r="GM133" s="617"/>
      <c r="GN133" s="617"/>
      <c r="GO133" s="617"/>
      <c r="GP133" s="617"/>
      <c r="GQ133" s="617"/>
      <c r="GR133" s="617"/>
      <c r="GS133" s="617"/>
      <c r="GT133" s="617"/>
      <c r="GU133" s="617"/>
      <c r="GV133" s="617"/>
      <c r="GW133" s="617"/>
      <c r="GX133" s="617"/>
      <c r="GY133" s="617"/>
      <c r="GZ133" s="617"/>
      <c r="HA133" s="617"/>
      <c r="HB133" s="617"/>
      <c r="HC133" s="617"/>
      <c r="HD133" s="617"/>
      <c r="HE133" s="617"/>
      <c r="HF133" s="617"/>
      <c r="HG133" s="617"/>
      <c r="HH133" s="617"/>
      <c r="HI133" s="617"/>
      <c r="HJ133" s="617"/>
      <c r="HK133" s="617"/>
      <c r="HL133" s="617"/>
      <c r="HM133" s="617"/>
      <c r="HN133" s="617"/>
      <c r="HO133" s="617"/>
      <c r="HP133" s="617"/>
      <c r="HQ133" s="617"/>
      <c r="HR133" s="617"/>
      <c r="HS133" s="617"/>
      <c r="HT133" s="617"/>
      <c r="HU133" s="617"/>
      <c r="HV133" s="617"/>
      <c r="HW133" s="617"/>
      <c r="HX133" s="617"/>
      <c r="HY133" s="617"/>
      <c r="HZ133" s="617"/>
      <c r="IA133" s="617"/>
      <c r="IB133" s="617"/>
      <c r="IC133" s="617"/>
      <c r="ID133" s="617"/>
      <c r="IE133" s="617"/>
      <c r="IF133" s="617"/>
      <c r="IG133" s="617"/>
      <c r="IH133" s="617"/>
      <c r="II133" s="617"/>
      <c r="IJ133" s="617"/>
      <c r="IK133" s="617"/>
      <c r="IL133" s="617"/>
      <c r="IM133" s="617"/>
      <c r="IN133" s="617"/>
      <c r="IO133" s="617"/>
      <c r="IP133" s="617"/>
      <c r="IQ133" s="617"/>
      <c r="IR133" s="617"/>
      <c r="IS133" s="617"/>
      <c r="IT133" s="617"/>
      <c r="IU133" s="617"/>
      <c r="IV133" s="617"/>
      <c r="IW133" s="617"/>
      <c r="IX133" s="617"/>
      <c r="IY133" s="617"/>
      <c r="IZ133" s="617"/>
      <c r="JA133" s="617"/>
      <c r="JB133" s="617"/>
      <c r="JC133" s="617"/>
      <c r="JD133" s="617"/>
      <c r="JE133" s="617"/>
      <c r="JF133" s="617"/>
      <c r="JG133" s="617"/>
      <c r="JH133" s="617"/>
      <c r="JI133" s="617"/>
      <c r="JJ133" s="617"/>
      <c r="JK133" s="617"/>
      <c r="JL133" s="617"/>
      <c r="JM133" s="617"/>
      <c r="JN133" s="617"/>
      <c r="JO133" s="617"/>
      <c r="JP133" s="617"/>
      <c r="JQ133" s="617"/>
      <c r="JR133" s="617"/>
      <c r="JS133" s="617"/>
      <c r="JT133" s="617"/>
      <c r="JU133" s="617"/>
      <c r="JV133" s="617"/>
      <c r="JW133" s="617"/>
      <c r="JX133" s="617"/>
      <c r="JY133" s="617"/>
      <c r="JZ133" s="617"/>
      <c r="KA133" s="617"/>
      <c r="KB133" s="617"/>
      <c r="KC133" s="617"/>
      <c r="KD133" s="617"/>
      <c r="KE133" s="617"/>
      <c r="KF133" s="617"/>
      <c r="KG133" s="617"/>
      <c r="KH133" s="617"/>
      <c r="KI133" s="617"/>
      <c r="KJ133" s="617"/>
      <c r="KK133" s="617"/>
      <c r="KL133" s="617"/>
      <c r="KM133" s="617"/>
      <c r="KN133" s="617"/>
      <c r="KO133" s="617"/>
      <c r="KP133" s="617"/>
      <c r="KQ133" s="617"/>
      <c r="KR133" s="617"/>
      <c r="KS133" s="617"/>
      <c r="KT133" s="617"/>
      <c r="KU133" s="617"/>
      <c r="KV133" s="617"/>
      <c r="KW133" s="617"/>
      <c r="KX133" s="617"/>
      <c r="KY133" s="617"/>
      <c r="KZ133" s="617"/>
      <c r="LA133" s="617"/>
      <c r="LB133" s="617"/>
      <c r="LC133" s="617"/>
      <c r="LD133" s="617"/>
      <c r="LE133" s="617"/>
      <c r="LF133" s="617"/>
      <c r="LG133" s="617"/>
      <c r="LH133" s="617"/>
      <c r="LI133" s="617"/>
      <c r="LJ133" s="617"/>
      <c r="LK133" s="617"/>
      <c r="LL133" s="617"/>
      <c r="LM133" s="617"/>
      <c r="LN133" s="617"/>
      <c r="LO133" s="617"/>
      <c r="LP133" s="617"/>
      <c r="LQ133" s="617"/>
      <c r="LR133" s="617"/>
      <c r="LS133" s="617"/>
      <c r="LT133" s="617"/>
      <c r="LU133" s="617"/>
      <c r="LV133" s="617"/>
      <c r="LW133" s="617"/>
      <c r="LX133" s="617"/>
      <c r="LY133" s="617"/>
      <c r="LZ133" s="617"/>
      <c r="MA133" s="617"/>
      <c r="MB133" s="617"/>
      <c r="MC133" s="617"/>
      <c r="MD133" s="617"/>
      <c r="ME133" s="617"/>
      <c r="MF133" s="617"/>
      <c r="MG133" s="617"/>
      <c r="MH133" s="617"/>
      <c r="MI133" s="617"/>
      <c r="MJ133" s="617"/>
      <c r="MK133" s="617"/>
      <c r="ML133" s="617"/>
      <c r="MM133" s="617"/>
      <c r="MN133" s="617"/>
      <c r="MO133" s="617"/>
      <c r="MP133" s="617"/>
      <c r="MQ133" s="617"/>
      <c r="MR133" s="617"/>
      <c r="MS133" s="617"/>
      <c r="MT133" s="617"/>
      <c r="MU133" s="617"/>
    </row>
    <row r="134" spans="2:359" s="444" customFormat="1" ht="28" customHeight="1">
      <c r="B134" s="441"/>
      <c r="C134" s="452">
        <v>15</v>
      </c>
      <c r="D134" s="467" t="str">
        <f t="shared" si="13"/>
        <v>-</v>
      </c>
      <c r="E134" s="468" t="str">
        <f t="shared" si="8"/>
        <v>non prises en compte</v>
      </c>
      <c r="F134" s="468"/>
      <c r="G134" s="468" t="str">
        <f t="shared" si="9"/>
        <v>non prises en compte</v>
      </c>
      <c r="H134" s="468"/>
      <c r="I134" s="468" t="str">
        <f t="shared" si="10"/>
        <v>non pris en compte</v>
      </c>
      <c r="J134" s="468"/>
      <c r="K134" s="468" t="str">
        <f t="shared" si="11"/>
        <v>non pris en compte</v>
      </c>
      <c r="L134" s="468"/>
      <c r="M134" s="483" t="str">
        <f t="shared" si="14"/>
        <v/>
      </c>
      <c r="N134" s="466"/>
      <c r="O134" s="493" t="str">
        <f t="shared" si="12"/>
        <v/>
      </c>
      <c r="P134" s="466"/>
      <c r="Q134" s="466"/>
      <c r="R134" s="466"/>
      <c r="S134" s="466"/>
      <c r="T134" s="442"/>
      <c r="U134" s="445"/>
      <c r="AB134" s="442"/>
      <c r="AC134" s="442"/>
      <c r="AD134" s="442"/>
      <c r="AE134" s="442"/>
      <c r="AF134" s="442"/>
      <c r="AG134" s="442"/>
      <c r="AK134" s="447"/>
      <c r="AL134" s="447"/>
      <c r="AM134" s="447"/>
      <c r="AN134" s="447"/>
      <c r="AO134" s="447"/>
      <c r="CB134" s="617"/>
      <c r="CC134" s="617"/>
      <c r="CD134" s="617"/>
      <c r="CE134" s="617"/>
      <c r="CF134" s="617"/>
      <c r="CG134" s="617"/>
      <c r="CH134" s="617"/>
      <c r="CI134" s="617"/>
      <c r="CJ134" s="617"/>
      <c r="CK134" s="617"/>
      <c r="CL134" s="617"/>
      <c r="CM134" s="617"/>
      <c r="CN134" s="617"/>
      <c r="CO134" s="617"/>
      <c r="CP134" s="617"/>
      <c r="CQ134" s="617"/>
      <c r="CR134" s="617"/>
      <c r="CS134" s="617"/>
      <c r="CT134" s="617"/>
      <c r="CU134" s="617"/>
      <c r="CV134" s="617"/>
      <c r="CW134" s="617"/>
      <c r="CX134" s="617"/>
      <c r="CY134" s="617"/>
      <c r="CZ134" s="617"/>
      <c r="DA134" s="617"/>
      <c r="DB134" s="617"/>
      <c r="DC134" s="617"/>
      <c r="DD134" s="617"/>
      <c r="DE134" s="617"/>
      <c r="DF134" s="617"/>
      <c r="DG134" s="617"/>
      <c r="DH134" s="617"/>
      <c r="DI134" s="617"/>
      <c r="DJ134" s="617"/>
      <c r="DK134" s="617"/>
      <c r="DL134" s="617"/>
      <c r="DM134" s="617"/>
      <c r="DN134" s="617"/>
      <c r="DO134" s="617"/>
      <c r="DP134" s="617"/>
      <c r="DQ134" s="617"/>
      <c r="DR134" s="617"/>
      <c r="DS134" s="617"/>
      <c r="DT134" s="617"/>
      <c r="DU134" s="617"/>
      <c r="DV134" s="617"/>
      <c r="DW134" s="617"/>
      <c r="DX134" s="617"/>
      <c r="DY134" s="617"/>
      <c r="DZ134" s="617"/>
      <c r="EA134" s="617"/>
      <c r="EB134" s="617"/>
      <c r="EC134" s="617"/>
      <c r="ED134" s="617"/>
      <c r="EE134" s="617"/>
      <c r="EF134" s="617"/>
      <c r="EG134" s="617"/>
      <c r="EH134" s="617"/>
      <c r="EI134" s="617"/>
      <c r="EJ134" s="617"/>
      <c r="EK134" s="617"/>
      <c r="EL134" s="617"/>
      <c r="EM134" s="617"/>
      <c r="EN134" s="617"/>
      <c r="EO134" s="617"/>
      <c r="EP134" s="617"/>
      <c r="EQ134" s="617"/>
      <c r="ER134" s="617"/>
      <c r="ES134" s="617"/>
      <c r="ET134" s="617"/>
      <c r="EU134" s="617"/>
      <c r="EV134" s="617"/>
      <c r="EW134" s="617"/>
      <c r="EX134" s="617"/>
      <c r="EY134" s="617"/>
      <c r="EZ134" s="617"/>
      <c r="FA134" s="617"/>
      <c r="FB134" s="617"/>
      <c r="FC134" s="617"/>
      <c r="FD134" s="617"/>
      <c r="FE134" s="617"/>
      <c r="FF134" s="617"/>
      <c r="FG134" s="617"/>
      <c r="FH134" s="617"/>
      <c r="FI134" s="617"/>
      <c r="FJ134" s="617"/>
      <c r="FK134" s="617"/>
      <c r="FL134" s="617"/>
      <c r="FM134" s="617"/>
      <c r="FN134" s="617"/>
      <c r="FO134" s="617"/>
      <c r="FP134" s="617"/>
      <c r="FQ134" s="617"/>
      <c r="FR134" s="617"/>
      <c r="FS134" s="617"/>
      <c r="FT134" s="617"/>
      <c r="FU134" s="617"/>
      <c r="FV134" s="617"/>
      <c r="FW134" s="617"/>
      <c r="FX134" s="617"/>
      <c r="FY134" s="617"/>
      <c r="FZ134" s="617"/>
      <c r="GA134" s="617"/>
      <c r="GB134" s="617"/>
      <c r="GC134" s="617"/>
      <c r="GD134" s="617"/>
      <c r="GE134" s="617"/>
      <c r="GF134" s="617"/>
      <c r="GG134" s="617"/>
      <c r="GH134" s="617"/>
      <c r="GI134" s="617"/>
      <c r="GJ134" s="617"/>
      <c r="GK134" s="617"/>
      <c r="GL134" s="617"/>
      <c r="GM134" s="617"/>
      <c r="GN134" s="617"/>
      <c r="GO134" s="617"/>
      <c r="GP134" s="617"/>
      <c r="GQ134" s="617"/>
      <c r="GR134" s="617"/>
      <c r="GS134" s="617"/>
      <c r="GT134" s="617"/>
      <c r="GU134" s="617"/>
      <c r="GV134" s="617"/>
      <c r="GW134" s="617"/>
      <c r="GX134" s="617"/>
      <c r="GY134" s="617"/>
      <c r="GZ134" s="617"/>
      <c r="HA134" s="617"/>
      <c r="HB134" s="617"/>
      <c r="HC134" s="617"/>
      <c r="HD134" s="617"/>
      <c r="HE134" s="617"/>
      <c r="HF134" s="617"/>
      <c r="HG134" s="617"/>
      <c r="HH134" s="617"/>
      <c r="HI134" s="617"/>
      <c r="HJ134" s="617"/>
      <c r="HK134" s="617"/>
      <c r="HL134" s="617"/>
      <c r="HM134" s="617"/>
      <c r="HN134" s="617"/>
      <c r="HO134" s="617"/>
      <c r="HP134" s="617"/>
      <c r="HQ134" s="617"/>
      <c r="HR134" s="617"/>
      <c r="HS134" s="617"/>
      <c r="HT134" s="617"/>
      <c r="HU134" s="617"/>
      <c r="HV134" s="617"/>
      <c r="HW134" s="617"/>
      <c r="HX134" s="617"/>
      <c r="HY134" s="617"/>
      <c r="HZ134" s="617"/>
      <c r="IA134" s="617"/>
      <c r="IB134" s="617"/>
      <c r="IC134" s="617"/>
      <c r="ID134" s="617"/>
      <c r="IE134" s="617"/>
      <c r="IF134" s="617"/>
      <c r="IG134" s="617"/>
      <c r="IH134" s="617"/>
      <c r="II134" s="617"/>
      <c r="IJ134" s="617"/>
      <c r="IK134" s="617"/>
      <c r="IL134" s="617"/>
      <c r="IM134" s="617"/>
      <c r="IN134" s="617"/>
      <c r="IO134" s="617"/>
      <c r="IP134" s="617"/>
      <c r="IQ134" s="617"/>
      <c r="IR134" s="617"/>
      <c r="IS134" s="617"/>
      <c r="IT134" s="617"/>
      <c r="IU134" s="617"/>
      <c r="IV134" s="617"/>
      <c r="IW134" s="617"/>
      <c r="IX134" s="617"/>
      <c r="IY134" s="617"/>
      <c r="IZ134" s="617"/>
      <c r="JA134" s="617"/>
      <c r="JB134" s="617"/>
      <c r="JC134" s="617"/>
      <c r="JD134" s="617"/>
      <c r="JE134" s="617"/>
      <c r="JF134" s="617"/>
      <c r="JG134" s="617"/>
      <c r="JH134" s="617"/>
      <c r="JI134" s="617"/>
      <c r="JJ134" s="617"/>
      <c r="JK134" s="617"/>
      <c r="JL134" s="617"/>
      <c r="JM134" s="617"/>
      <c r="JN134" s="617"/>
      <c r="JO134" s="617"/>
      <c r="JP134" s="617"/>
      <c r="JQ134" s="617"/>
      <c r="JR134" s="617"/>
      <c r="JS134" s="617"/>
      <c r="JT134" s="617"/>
      <c r="JU134" s="617"/>
      <c r="JV134" s="617"/>
      <c r="JW134" s="617"/>
      <c r="JX134" s="617"/>
      <c r="JY134" s="617"/>
      <c r="JZ134" s="617"/>
      <c r="KA134" s="617"/>
      <c r="KB134" s="617"/>
      <c r="KC134" s="617"/>
      <c r="KD134" s="617"/>
      <c r="KE134" s="617"/>
      <c r="KF134" s="617"/>
      <c r="KG134" s="617"/>
      <c r="KH134" s="617"/>
      <c r="KI134" s="617"/>
      <c r="KJ134" s="617"/>
      <c r="KK134" s="617"/>
      <c r="KL134" s="617"/>
      <c r="KM134" s="617"/>
      <c r="KN134" s="617"/>
      <c r="KO134" s="617"/>
      <c r="KP134" s="617"/>
      <c r="KQ134" s="617"/>
      <c r="KR134" s="617"/>
      <c r="KS134" s="617"/>
      <c r="KT134" s="617"/>
      <c r="KU134" s="617"/>
      <c r="KV134" s="617"/>
      <c r="KW134" s="617"/>
      <c r="KX134" s="617"/>
      <c r="KY134" s="617"/>
      <c r="KZ134" s="617"/>
      <c r="LA134" s="617"/>
      <c r="LB134" s="617"/>
      <c r="LC134" s="617"/>
      <c r="LD134" s="617"/>
      <c r="LE134" s="617"/>
      <c r="LF134" s="617"/>
      <c r="LG134" s="617"/>
      <c r="LH134" s="617"/>
      <c r="LI134" s="617"/>
      <c r="LJ134" s="617"/>
      <c r="LK134" s="617"/>
      <c r="LL134" s="617"/>
      <c r="LM134" s="617"/>
      <c r="LN134" s="617"/>
      <c r="LO134" s="617"/>
      <c r="LP134" s="617"/>
      <c r="LQ134" s="617"/>
      <c r="LR134" s="617"/>
      <c r="LS134" s="617"/>
      <c r="LT134" s="617"/>
      <c r="LU134" s="617"/>
      <c r="LV134" s="617"/>
      <c r="LW134" s="617"/>
      <c r="LX134" s="617"/>
      <c r="LY134" s="617"/>
      <c r="LZ134" s="617"/>
      <c r="MA134" s="617"/>
      <c r="MB134" s="617"/>
      <c r="MC134" s="617"/>
      <c r="MD134" s="617"/>
      <c r="ME134" s="617"/>
      <c r="MF134" s="617"/>
      <c r="MG134" s="617"/>
      <c r="MH134" s="617"/>
      <c r="MI134" s="617"/>
      <c r="MJ134" s="617"/>
      <c r="MK134" s="617"/>
      <c r="ML134" s="617"/>
      <c r="MM134" s="617"/>
      <c r="MN134" s="617"/>
      <c r="MO134" s="617"/>
      <c r="MP134" s="617"/>
      <c r="MQ134" s="617"/>
      <c r="MR134" s="617"/>
      <c r="MS134" s="617"/>
      <c r="MT134" s="617"/>
      <c r="MU134" s="617"/>
    </row>
    <row r="135" spans="2:359" s="444" customFormat="1" ht="28" customHeight="1" thickBot="1">
      <c r="B135" s="441"/>
      <c r="C135" s="452">
        <v>16</v>
      </c>
      <c r="D135" s="469" t="str">
        <f>IF(ISNA(VLOOKUP(C135,AA$22:AD$56,3,FALSE)),"-",VLOOKUP(C135,AA$22:AD$56,3,FALSE))</f>
        <v>-</v>
      </c>
      <c r="E135" s="470" t="str">
        <f t="shared" si="8"/>
        <v>non prises en compte</v>
      </c>
      <c r="F135" s="470"/>
      <c r="G135" s="470" t="str">
        <f t="shared" si="9"/>
        <v>non prises en compte</v>
      </c>
      <c r="H135" s="470"/>
      <c r="I135" s="470" t="str">
        <f t="shared" si="10"/>
        <v>non pris en compte</v>
      </c>
      <c r="J135" s="470"/>
      <c r="K135" s="470" t="str">
        <f t="shared" si="11"/>
        <v>non pris en compte</v>
      </c>
      <c r="L135" s="470"/>
      <c r="M135" s="484" t="str">
        <f t="shared" si="14"/>
        <v/>
      </c>
      <c r="N135" s="466"/>
      <c r="O135" s="493" t="str">
        <f t="shared" si="12"/>
        <v/>
      </c>
      <c r="P135" s="466"/>
      <c r="Q135" s="466"/>
      <c r="R135" s="466"/>
      <c r="S135" s="466"/>
      <c r="T135" s="442"/>
      <c r="U135" s="445"/>
      <c r="AB135" s="442"/>
      <c r="AC135" s="442"/>
      <c r="AD135" s="442"/>
      <c r="AE135" s="442"/>
      <c r="AF135" s="442"/>
      <c r="AG135" s="442"/>
      <c r="AK135" s="447"/>
      <c r="AL135" s="447"/>
      <c r="AM135" s="447"/>
      <c r="AN135" s="447"/>
      <c r="AO135" s="447"/>
      <c r="CB135" s="617"/>
      <c r="CC135" s="617"/>
      <c r="CD135" s="617"/>
      <c r="CE135" s="617"/>
      <c r="CF135" s="617"/>
      <c r="CG135" s="617"/>
      <c r="CH135" s="617"/>
      <c r="CI135" s="617"/>
      <c r="CJ135" s="617"/>
      <c r="CK135" s="617"/>
      <c r="CL135" s="617"/>
      <c r="CM135" s="617"/>
      <c r="CN135" s="617"/>
      <c r="CO135" s="617"/>
      <c r="CP135" s="617"/>
      <c r="CQ135" s="617"/>
      <c r="CR135" s="617"/>
      <c r="CS135" s="617"/>
      <c r="CT135" s="617"/>
      <c r="CU135" s="617"/>
      <c r="CV135" s="617"/>
      <c r="CW135" s="617"/>
      <c r="CX135" s="617"/>
      <c r="CY135" s="617"/>
      <c r="CZ135" s="617"/>
      <c r="DA135" s="617"/>
      <c r="DB135" s="617"/>
      <c r="DC135" s="617"/>
      <c r="DD135" s="617"/>
      <c r="DE135" s="617"/>
      <c r="DF135" s="617"/>
      <c r="DG135" s="617"/>
      <c r="DH135" s="617"/>
      <c r="DI135" s="617"/>
      <c r="DJ135" s="617"/>
      <c r="DK135" s="617"/>
      <c r="DL135" s="617"/>
      <c r="DM135" s="617"/>
      <c r="DN135" s="617"/>
      <c r="DO135" s="617"/>
      <c r="DP135" s="617"/>
      <c r="DQ135" s="617"/>
      <c r="DR135" s="617"/>
      <c r="DS135" s="617"/>
      <c r="DT135" s="617"/>
      <c r="DU135" s="617"/>
      <c r="DV135" s="617"/>
      <c r="DW135" s="617"/>
      <c r="DX135" s="617"/>
      <c r="DY135" s="617"/>
      <c r="DZ135" s="617"/>
      <c r="EA135" s="617"/>
      <c r="EB135" s="617"/>
      <c r="EC135" s="617"/>
      <c r="ED135" s="617"/>
      <c r="EE135" s="617"/>
      <c r="EF135" s="617"/>
      <c r="EG135" s="617"/>
      <c r="EH135" s="617"/>
      <c r="EI135" s="617"/>
      <c r="EJ135" s="617"/>
      <c r="EK135" s="617"/>
      <c r="EL135" s="617"/>
      <c r="EM135" s="617"/>
      <c r="EN135" s="617"/>
      <c r="EO135" s="617"/>
      <c r="EP135" s="617"/>
      <c r="EQ135" s="617"/>
      <c r="ER135" s="617"/>
      <c r="ES135" s="617"/>
      <c r="ET135" s="617"/>
      <c r="EU135" s="617"/>
      <c r="EV135" s="617"/>
      <c r="EW135" s="617"/>
      <c r="EX135" s="617"/>
      <c r="EY135" s="617"/>
      <c r="EZ135" s="617"/>
      <c r="FA135" s="617"/>
      <c r="FB135" s="617"/>
      <c r="FC135" s="617"/>
      <c r="FD135" s="617"/>
      <c r="FE135" s="617"/>
      <c r="FF135" s="617"/>
      <c r="FG135" s="617"/>
      <c r="FH135" s="617"/>
      <c r="FI135" s="617"/>
      <c r="FJ135" s="617"/>
      <c r="FK135" s="617"/>
      <c r="FL135" s="617"/>
      <c r="FM135" s="617"/>
      <c r="FN135" s="617"/>
      <c r="FO135" s="617"/>
      <c r="FP135" s="617"/>
      <c r="FQ135" s="617"/>
      <c r="FR135" s="617"/>
      <c r="FS135" s="617"/>
      <c r="FT135" s="617"/>
      <c r="FU135" s="617"/>
      <c r="FV135" s="617"/>
      <c r="FW135" s="617"/>
      <c r="FX135" s="617"/>
      <c r="FY135" s="617"/>
      <c r="FZ135" s="617"/>
      <c r="GA135" s="617"/>
      <c r="GB135" s="617"/>
      <c r="GC135" s="617"/>
      <c r="GD135" s="617"/>
      <c r="GE135" s="617"/>
      <c r="GF135" s="617"/>
      <c r="GG135" s="617"/>
      <c r="GH135" s="617"/>
      <c r="GI135" s="617"/>
      <c r="GJ135" s="617"/>
      <c r="GK135" s="617"/>
      <c r="GL135" s="617"/>
      <c r="GM135" s="617"/>
      <c r="GN135" s="617"/>
      <c r="GO135" s="617"/>
      <c r="GP135" s="617"/>
      <c r="GQ135" s="617"/>
      <c r="GR135" s="617"/>
      <c r="GS135" s="617"/>
      <c r="GT135" s="617"/>
      <c r="GU135" s="617"/>
      <c r="GV135" s="617"/>
      <c r="GW135" s="617"/>
      <c r="GX135" s="617"/>
      <c r="GY135" s="617"/>
      <c r="GZ135" s="617"/>
      <c r="HA135" s="617"/>
      <c r="HB135" s="617"/>
      <c r="HC135" s="617"/>
      <c r="HD135" s="617"/>
      <c r="HE135" s="617"/>
      <c r="HF135" s="617"/>
      <c r="HG135" s="617"/>
      <c r="HH135" s="617"/>
      <c r="HI135" s="617"/>
      <c r="HJ135" s="617"/>
      <c r="HK135" s="617"/>
      <c r="HL135" s="617"/>
      <c r="HM135" s="617"/>
      <c r="HN135" s="617"/>
      <c r="HO135" s="617"/>
      <c r="HP135" s="617"/>
      <c r="HQ135" s="617"/>
      <c r="HR135" s="617"/>
      <c r="HS135" s="617"/>
      <c r="HT135" s="617"/>
      <c r="HU135" s="617"/>
      <c r="HV135" s="617"/>
      <c r="HW135" s="617"/>
      <c r="HX135" s="617"/>
      <c r="HY135" s="617"/>
      <c r="HZ135" s="617"/>
      <c r="IA135" s="617"/>
      <c r="IB135" s="617"/>
      <c r="IC135" s="617"/>
      <c r="ID135" s="617"/>
      <c r="IE135" s="617"/>
      <c r="IF135" s="617"/>
      <c r="IG135" s="617"/>
      <c r="IH135" s="617"/>
      <c r="II135" s="617"/>
      <c r="IJ135" s="617"/>
      <c r="IK135" s="617"/>
      <c r="IL135" s="617"/>
      <c r="IM135" s="617"/>
      <c r="IN135" s="617"/>
      <c r="IO135" s="617"/>
      <c r="IP135" s="617"/>
      <c r="IQ135" s="617"/>
      <c r="IR135" s="617"/>
      <c r="IS135" s="617"/>
      <c r="IT135" s="617"/>
      <c r="IU135" s="617"/>
      <c r="IV135" s="617"/>
      <c r="IW135" s="617"/>
      <c r="IX135" s="617"/>
      <c r="IY135" s="617"/>
      <c r="IZ135" s="617"/>
      <c r="JA135" s="617"/>
      <c r="JB135" s="617"/>
      <c r="JC135" s="617"/>
      <c r="JD135" s="617"/>
      <c r="JE135" s="617"/>
      <c r="JF135" s="617"/>
      <c r="JG135" s="617"/>
      <c r="JH135" s="617"/>
      <c r="JI135" s="617"/>
      <c r="JJ135" s="617"/>
      <c r="JK135" s="617"/>
      <c r="JL135" s="617"/>
      <c r="JM135" s="617"/>
      <c r="JN135" s="617"/>
      <c r="JO135" s="617"/>
      <c r="JP135" s="617"/>
      <c r="JQ135" s="617"/>
      <c r="JR135" s="617"/>
      <c r="JS135" s="617"/>
      <c r="JT135" s="617"/>
      <c r="JU135" s="617"/>
      <c r="JV135" s="617"/>
      <c r="JW135" s="617"/>
      <c r="JX135" s="617"/>
      <c r="JY135" s="617"/>
      <c r="JZ135" s="617"/>
      <c r="KA135" s="617"/>
      <c r="KB135" s="617"/>
      <c r="KC135" s="617"/>
      <c r="KD135" s="617"/>
      <c r="KE135" s="617"/>
      <c r="KF135" s="617"/>
      <c r="KG135" s="617"/>
      <c r="KH135" s="617"/>
      <c r="KI135" s="617"/>
      <c r="KJ135" s="617"/>
      <c r="KK135" s="617"/>
      <c r="KL135" s="617"/>
      <c r="KM135" s="617"/>
      <c r="KN135" s="617"/>
      <c r="KO135" s="617"/>
      <c r="KP135" s="617"/>
      <c r="KQ135" s="617"/>
      <c r="KR135" s="617"/>
      <c r="KS135" s="617"/>
      <c r="KT135" s="617"/>
      <c r="KU135" s="617"/>
      <c r="KV135" s="617"/>
      <c r="KW135" s="617"/>
      <c r="KX135" s="617"/>
      <c r="KY135" s="617"/>
      <c r="KZ135" s="617"/>
      <c r="LA135" s="617"/>
      <c r="LB135" s="617"/>
      <c r="LC135" s="617"/>
      <c r="LD135" s="617"/>
      <c r="LE135" s="617"/>
      <c r="LF135" s="617"/>
      <c r="LG135" s="617"/>
      <c r="LH135" s="617"/>
      <c r="LI135" s="617"/>
      <c r="LJ135" s="617"/>
      <c r="LK135" s="617"/>
      <c r="LL135" s="617"/>
      <c r="LM135" s="617"/>
      <c r="LN135" s="617"/>
      <c r="LO135" s="617"/>
      <c r="LP135" s="617"/>
      <c r="LQ135" s="617"/>
      <c r="LR135" s="617"/>
      <c r="LS135" s="617"/>
      <c r="LT135" s="617"/>
      <c r="LU135" s="617"/>
      <c r="LV135" s="617"/>
      <c r="LW135" s="617"/>
      <c r="LX135" s="617"/>
      <c r="LY135" s="617"/>
      <c r="LZ135" s="617"/>
      <c r="MA135" s="617"/>
      <c r="MB135" s="617"/>
      <c r="MC135" s="617"/>
      <c r="MD135" s="617"/>
      <c r="ME135" s="617"/>
      <c r="MF135" s="617"/>
      <c r="MG135" s="617"/>
      <c r="MH135" s="617"/>
      <c r="MI135" s="617"/>
      <c r="MJ135" s="617"/>
      <c r="MK135" s="617"/>
      <c r="ML135" s="617"/>
      <c r="MM135" s="617"/>
      <c r="MN135" s="617"/>
      <c r="MO135" s="617"/>
      <c r="MP135" s="617"/>
      <c r="MQ135" s="617"/>
      <c r="MR135" s="617"/>
      <c r="MS135" s="617"/>
      <c r="MT135" s="617"/>
      <c r="MU135" s="617"/>
    </row>
    <row r="136" spans="2:359" s="444" customFormat="1" ht="30" customHeight="1" thickBot="1">
      <c r="B136" s="441"/>
      <c r="C136" s="452"/>
      <c r="D136" s="500"/>
      <c r="E136" s="501"/>
      <c r="F136" s="501"/>
      <c r="G136" s="501"/>
      <c r="H136" s="501"/>
      <c r="I136" s="501"/>
      <c r="J136" s="501"/>
      <c r="K136" s="501"/>
      <c r="L136" s="501"/>
      <c r="M136" s="502"/>
      <c r="N136" s="466"/>
      <c r="O136" s="713" t="s">
        <v>685</v>
      </c>
      <c r="P136" s="713"/>
      <c r="Q136" s="466"/>
      <c r="R136" s="466"/>
      <c r="S136" s="466"/>
      <c r="T136" s="442"/>
      <c r="U136" s="445"/>
      <c r="AB136" s="442"/>
      <c r="AC136" s="442"/>
      <c r="AD136" s="442"/>
      <c r="AE136" s="442"/>
      <c r="AF136" s="442"/>
      <c r="AG136" s="442"/>
      <c r="AK136" s="447"/>
      <c r="AL136" s="447"/>
      <c r="AM136" s="447"/>
      <c r="AN136" s="447"/>
      <c r="AO136" s="447"/>
      <c r="CB136" s="617"/>
      <c r="CC136" s="617"/>
      <c r="CD136" s="617"/>
      <c r="CE136" s="617"/>
      <c r="CF136" s="617"/>
      <c r="CG136" s="617"/>
      <c r="CH136" s="617"/>
      <c r="CI136" s="617"/>
      <c r="CJ136" s="617"/>
      <c r="CK136" s="617"/>
      <c r="CL136" s="617"/>
      <c r="CM136" s="617"/>
      <c r="CN136" s="617"/>
      <c r="CO136" s="617"/>
      <c r="CP136" s="617"/>
      <c r="CQ136" s="617"/>
      <c r="CR136" s="617"/>
      <c r="CS136" s="617"/>
      <c r="CT136" s="617"/>
      <c r="CU136" s="617"/>
      <c r="CV136" s="617"/>
      <c r="CW136" s="617"/>
      <c r="CX136" s="617"/>
      <c r="CY136" s="617"/>
      <c r="CZ136" s="617"/>
      <c r="DA136" s="617"/>
      <c r="DB136" s="617"/>
      <c r="DC136" s="617"/>
      <c r="DD136" s="617"/>
      <c r="DE136" s="617"/>
      <c r="DF136" s="617"/>
      <c r="DG136" s="617"/>
      <c r="DH136" s="617"/>
      <c r="DI136" s="617"/>
      <c r="DJ136" s="617"/>
      <c r="DK136" s="617"/>
      <c r="DL136" s="617"/>
      <c r="DM136" s="617"/>
      <c r="DN136" s="617"/>
      <c r="DO136" s="617"/>
      <c r="DP136" s="617"/>
      <c r="DQ136" s="617"/>
      <c r="DR136" s="617"/>
      <c r="DS136" s="617"/>
      <c r="DT136" s="617"/>
      <c r="DU136" s="617"/>
      <c r="DV136" s="617"/>
      <c r="DW136" s="617"/>
      <c r="DX136" s="617"/>
      <c r="DY136" s="617"/>
      <c r="DZ136" s="617"/>
      <c r="EA136" s="617"/>
      <c r="EB136" s="617"/>
      <c r="EC136" s="617"/>
      <c r="ED136" s="617"/>
      <c r="EE136" s="617"/>
      <c r="EF136" s="617"/>
      <c r="EG136" s="617"/>
      <c r="EH136" s="617"/>
      <c r="EI136" s="617"/>
      <c r="EJ136" s="617"/>
      <c r="EK136" s="617"/>
      <c r="EL136" s="617"/>
      <c r="EM136" s="617"/>
      <c r="EN136" s="617"/>
      <c r="EO136" s="617"/>
      <c r="EP136" s="617"/>
      <c r="EQ136" s="617"/>
      <c r="ER136" s="617"/>
      <c r="ES136" s="617"/>
      <c r="ET136" s="617"/>
      <c r="EU136" s="617"/>
      <c r="EV136" s="617"/>
      <c r="EW136" s="617"/>
      <c r="EX136" s="617"/>
      <c r="EY136" s="617"/>
      <c r="EZ136" s="617"/>
      <c r="FA136" s="617"/>
      <c r="FB136" s="617"/>
      <c r="FC136" s="617"/>
      <c r="FD136" s="617"/>
      <c r="FE136" s="617"/>
      <c r="FF136" s="617"/>
      <c r="FG136" s="617"/>
      <c r="FH136" s="617"/>
      <c r="FI136" s="617"/>
      <c r="FJ136" s="617"/>
      <c r="FK136" s="617"/>
      <c r="FL136" s="617"/>
      <c r="FM136" s="617"/>
      <c r="FN136" s="617"/>
      <c r="FO136" s="617"/>
      <c r="FP136" s="617"/>
      <c r="FQ136" s="617"/>
      <c r="FR136" s="617"/>
      <c r="FS136" s="617"/>
      <c r="FT136" s="617"/>
      <c r="FU136" s="617"/>
      <c r="FV136" s="617"/>
      <c r="FW136" s="617"/>
      <c r="FX136" s="617"/>
      <c r="FY136" s="617"/>
      <c r="FZ136" s="617"/>
      <c r="GA136" s="617"/>
      <c r="GB136" s="617"/>
      <c r="GC136" s="617"/>
      <c r="GD136" s="617"/>
      <c r="GE136" s="617"/>
      <c r="GF136" s="617"/>
      <c r="GG136" s="617"/>
      <c r="GH136" s="617"/>
      <c r="GI136" s="617"/>
      <c r="GJ136" s="617"/>
      <c r="GK136" s="617"/>
      <c r="GL136" s="617"/>
      <c r="GM136" s="617"/>
      <c r="GN136" s="617"/>
      <c r="GO136" s="617"/>
      <c r="GP136" s="617"/>
      <c r="GQ136" s="617"/>
      <c r="GR136" s="617"/>
      <c r="GS136" s="617"/>
      <c r="GT136" s="617"/>
      <c r="GU136" s="617"/>
      <c r="GV136" s="617"/>
      <c r="GW136" s="617"/>
      <c r="GX136" s="617"/>
      <c r="GY136" s="617"/>
      <c r="GZ136" s="617"/>
      <c r="HA136" s="617"/>
      <c r="HB136" s="617"/>
      <c r="HC136" s="617"/>
      <c r="HD136" s="617"/>
      <c r="HE136" s="617"/>
      <c r="HF136" s="617"/>
      <c r="HG136" s="617"/>
      <c r="HH136" s="617"/>
      <c r="HI136" s="617"/>
      <c r="HJ136" s="617"/>
      <c r="HK136" s="617"/>
      <c r="HL136" s="617"/>
      <c r="HM136" s="617"/>
      <c r="HN136" s="617"/>
      <c r="HO136" s="617"/>
      <c r="HP136" s="617"/>
      <c r="HQ136" s="617"/>
      <c r="HR136" s="617"/>
      <c r="HS136" s="617"/>
      <c r="HT136" s="617"/>
      <c r="HU136" s="617"/>
      <c r="HV136" s="617"/>
      <c r="HW136" s="617"/>
      <c r="HX136" s="617"/>
      <c r="HY136" s="617"/>
      <c r="HZ136" s="617"/>
      <c r="IA136" s="617"/>
      <c r="IB136" s="617"/>
      <c r="IC136" s="617"/>
      <c r="ID136" s="617"/>
      <c r="IE136" s="617"/>
      <c r="IF136" s="617"/>
      <c r="IG136" s="617"/>
      <c r="IH136" s="617"/>
      <c r="II136" s="617"/>
      <c r="IJ136" s="617"/>
      <c r="IK136" s="617"/>
      <c r="IL136" s="617"/>
      <c r="IM136" s="617"/>
      <c r="IN136" s="617"/>
      <c r="IO136" s="617"/>
      <c r="IP136" s="617"/>
      <c r="IQ136" s="617"/>
      <c r="IR136" s="617"/>
      <c r="IS136" s="617"/>
      <c r="IT136" s="617"/>
      <c r="IU136" s="617"/>
      <c r="IV136" s="617"/>
      <c r="IW136" s="617"/>
      <c r="IX136" s="617"/>
      <c r="IY136" s="617"/>
      <c r="IZ136" s="617"/>
      <c r="JA136" s="617"/>
      <c r="JB136" s="617"/>
      <c r="JC136" s="617"/>
      <c r="JD136" s="617"/>
      <c r="JE136" s="617"/>
      <c r="JF136" s="617"/>
      <c r="JG136" s="617"/>
      <c r="JH136" s="617"/>
      <c r="JI136" s="617"/>
      <c r="JJ136" s="617"/>
      <c r="JK136" s="617"/>
      <c r="JL136" s="617"/>
      <c r="JM136" s="617"/>
      <c r="JN136" s="617"/>
      <c r="JO136" s="617"/>
      <c r="JP136" s="617"/>
      <c r="JQ136" s="617"/>
      <c r="JR136" s="617"/>
      <c r="JS136" s="617"/>
      <c r="JT136" s="617"/>
      <c r="JU136" s="617"/>
      <c r="JV136" s="617"/>
      <c r="JW136" s="617"/>
      <c r="JX136" s="617"/>
      <c r="JY136" s="617"/>
      <c r="JZ136" s="617"/>
      <c r="KA136" s="617"/>
      <c r="KB136" s="617"/>
      <c r="KC136" s="617"/>
      <c r="KD136" s="617"/>
      <c r="KE136" s="617"/>
      <c r="KF136" s="617"/>
      <c r="KG136" s="617"/>
      <c r="KH136" s="617"/>
      <c r="KI136" s="617"/>
      <c r="KJ136" s="617"/>
      <c r="KK136" s="617"/>
      <c r="KL136" s="617"/>
      <c r="KM136" s="617"/>
      <c r="KN136" s="617"/>
      <c r="KO136" s="617"/>
      <c r="KP136" s="617"/>
      <c r="KQ136" s="617"/>
      <c r="KR136" s="617"/>
      <c r="KS136" s="617"/>
      <c r="KT136" s="617"/>
      <c r="KU136" s="617"/>
      <c r="KV136" s="617"/>
      <c r="KW136" s="617"/>
      <c r="KX136" s="617"/>
      <c r="KY136" s="617"/>
      <c r="KZ136" s="617"/>
      <c r="LA136" s="617"/>
      <c r="LB136" s="617"/>
      <c r="LC136" s="617"/>
      <c r="LD136" s="617"/>
      <c r="LE136" s="617"/>
      <c r="LF136" s="617"/>
      <c r="LG136" s="617"/>
      <c r="LH136" s="617"/>
      <c r="LI136" s="617"/>
      <c r="LJ136" s="617"/>
      <c r="LK136" s="617"/>
      <c r="LL136" s="617"/>
      <c r="LM136" s="617"/>
      <c r="LN136" s="617"/>
      <c r="LO136" s="617"/>
      <c r="LP136" s="617"/>
      <c r="LQ136" s="617"/>
      <c r="LR136" s="617"/>
      <c r="LS136" s="617"/>
      <c r="LT136" s="617"/>
      <c r="LU136" s="617"/>
      <c r="LV136" s="617"/>
      <c r="LW136" s="617"/>
      <c r="LX136" s="617"/>
      <c r="LY136" s="617"/>
      <c r="LZ136" s="617"/>
      <c r="MA136" s="617"/>
      <c r="MB136" s="617"/>
      <c r="MC136" s="617"/>
      <c r="MD136" s="617"/>
      <c r="ME136" s="617"/>
      <c r="MF136" s="617"/>
      <c r="MG136" s="617"/>
      <c r="MH136" s="617"/>
      <c r="MI136" s="617"/>
      <c r="MJ136" s="617"/>
      <c r="MK136" s="617"/>
      <c r="ML136" s="617"/>
      <c r="MM136" s="617"/>
      <c r="MN136" s="617"/>
      <c r="MO136" s="617"/>
      <c r="MP136" s="617"/>
      <c r="MQ136" s="617"/>
      <c r="MR136" s="617"/>
      <c r="MS136" s="617"/>
      <c r="MT136" s="617"/>
      <c r="MU136" s="617"/>
    </row>
    <row r="137" spans="2:359" s="444" customFormat="1" ht="49" customHeight="1" thickBot="1">
      <c r="B137" s="441"/>
      <c r="C137" s="452"/>
      <c r="D137" s="710" t="s">
        <v>684</v>
      </c>
      <c r="E137" s="711"/>
      <c r="F137" s="711"/>
      <c r="G137" s="711"/>
      <c r="H137" s="711"/>
      <c r="I137" s="711"/>
      <c r="J137" s="711"/>
      <c r="K137" s="711"/>
      <c r="L137" s="711"/>
      <c r="M137" s="712"/>
      <c r="N137" s="466"/>
      <c r="O137" s="714"/>
      <c r="P137" s="715"/>
      <c r="Q137" s="466"/>
      <c r="R137" s="466"/>
      <c r="S137" s="466"/>
      <c r="T137" s="442"/>
      <c r="U137" s="445"/>
      <c r="AB137" s="442"/>
      <c r="AC137" s="442"/>
      <c r="AD137" s="442"/>
      <c r="AE137" s="442"/>
      <c r="AF137" s="442"/>
      <c r="AG137" s="442"/>
      <c r="AK137" s="447"/>
      <c r="AL137" s="447"/>
      <c r="AM137" s="447"/>
      <c r="AN137" s="447"/>
      <c r="AO137" s="447"/>
      <c r="CB137" s="617"/>
      <c r="CC137" s="617"/>
      <c r="CD137" s="617"/>
      <c r="CE137" s="617"/>
      <c r="CF137" s="617"/>
      <c r="CG137" s="617"/>
      <c r="CH137" s="617"/>
      <c r="CI137" s="617"/>
      <c r="CJ137" s="617"/>
      <c r="CK137" s="617"/>
      <c r="CL137" s="617"/>
      <c r="CM137" s="617"/>
      <c r="CN137" s="617"/>
      <c r="CO137" s="617"/>
      <c r="CP137" s="617"/>
      <c r="CQ137" s="617"/>
      <c r="CR137" s="617"/>
      <c r="CS137" s="617"/>
      <c r="CT137" s="617"/>
      <c r="CU137" s="617"/>
      <c r="CV137" s="617"/>
      <c r="CW137" s="617"/>
      <c r="CX137" s="617"/>
      <c r="CY137" s="617"/>
      <c r="CZ137" s="617"/>
      <c r="DA137" s="617"/>
      <c r="DB137" s="617"/>
      <c r="DC137" s="617"/>
      <c r="DD137" s="617"/>
      <c r="DE137" s="617"/>
      <c r="DF137" s="617"/>
      <c r="DG137" s="617"/>
      <c r="DH137" s="617"/>
      <c r="DI137" s="617"/>
      <c r="DJ137" s="617"/>
      <c r="DK137" s="617"/>
      <c r="DL137" s="617"/>
      <c r="DM137" s="617"/>
      <c r="DN137" s="617"/>
      <c r="DO137" s="617"/>
      <c r="DP137" s="617"/>
      <c r="DQ137" s="617"/>
      <c r="DR137" s="617"/>
      <c r="DS137" s="617"/>
      <c r="DT137" s="617"/>
      <c r="DU137" s="617"/>
      <c r="DV137" s="617"/>
      <c r="DW137" s="617"/>
      <c r="DX137" s="617"/>
      <c r="DY137" s="617"/>
      <c r="DZ137" s="617"/>
      <c r="EA137" s="617"/>
      <c r="EB137" s="617"/>
      <c r="EC137" s="617"/>
      <c r="ED137" s="617"/>
      <c r="EE137" s="617"/>
      <c r="EF137" s="617"/>
      <c r="EG137" s="617"/>
      <c r="EH137" s="617"/>
      <c r="EI137" s="617"/>
      <c r="EJ137" s="617"/>
      <c r="EK137" s="617"/>
      <c r="EL137" s="617"/>
      <c r="EM137" s="617"/>
      <c r="EN137" s="617"/>
      <c r="EO137" s="617"/>
      <c r="EP137" s="617"/>
      <c r="EQ137" s="617"/>
      <c r="ER137" s="617"/>
      <c r="ES137" s="617"/>
      <c r="ET137" s="617"/>
      <c r="EU137" s="617"/>
      <c r="EV137" s="617"/>
      <c r="EW137" s="617"/>
      <c r="EX137" s="617"/>
      <c r="EY137" s="617"/>
      <c r="EZ137" s="617"/>
      <c r="FA137" s="617"/>
      <c r="FB137" s="617"/>
      <c r="FC137" s="617"/>
      <c r="FD137" s="617"/>
      <c r="FE137" s="617"/>
      <c r="FF137" s="617"/>
      <c r="FG137" s="617"/>
      <c r="FH137" s="617"/>
      <c r="FI137" s="617"/>
      <c r="FJ137" s="617"/>
      <c r="FK137" s="617"/>
      <c r="FL137" s="617"/>
      <c r="FM137" s="617"/>
      <c r="FN137" s="617"/>
      <c r="FO137" s="617"/>
      <c r="FP137" s="617"/>
      <c r="FQ137" s="617"/>
      <c r="FR137" s="617"/>
      <c r="FS137" s="617"/>
      <c r="FT137" s="617"/>
      <c r="FU137" s="617"/>
      <c r="FV137" s="617"/>
      <c r="FW137" s="617"/>
      <c r="FX137" s="617"/>
      <c r="FY137" s="617"/>
      <c r="FZ137" s="617"/>
      <c r="GA137" s="617"/>
      <c r="GB137" s="617"/>
      <c r="GC137" s="617"/>
      <c r="GD137" s="617"/>
      <c r="GE137" s="617"/>
      <c r="GF137" s="617"/>
      <c r="GG137" s="617"/>
      <c r="GH137" s="617"/>
      <c r="GI137" s="617"/>
      <c r="GJ137" s="617"/>
      <c r="GK137" s="617"/>
      <c r="GL137" s="617"/>
      <c r="GM137" s="617"/>
      <c r="GN137" s="617"/>
      <c r="GO137" s="617"/>
      <c r="GP137" s="617"/>
      <c r="GQ137" s="617"/>
      <c r="GR137" s="617"/>
      <c r="GS137" s="617"/>
      <c r="GT137" s="617"/>
      <c r="GU137" s="617"/>
      <c r="GV137" s="617"/>
      <c r="GW137" s="617"/>
      <c r="GX137" s="617"/>
      <c r="GY137" s="617"/>
      <c r="GZ137" s="617"/>
      <c r="HA137" s="617"/>
      <c r="HB137" s="617"/>
      <c r="HC137" s="617"/>
      <c r="HD137" s="617"/>
      <c r="HE137" s="617"/>
      <c r="HF137" s="617"/>
      <c r="HG137" s="617"/>
      <c r="HH137" s="617"/>
      <c r="HI137" s="617"/>
      <c r="HJ137" s="617"/>
      <c r="HK137" s="617"/>
      <c r="HL137" s="617"/>
      <c r="HM137" s="617"/>
      <c r="HN137" s="617"/>
      <c r="HO137" s="617"/>
      <c r="HP137" s="617"/>
      <c r="HQ137" s="617"/>
      <c r="HR137" s="617"/>
      <c r="HS137" s="617"/>
      <c r="HT137" s="617"/>
      <c r="HU137" s="617"/>
      <c r="HV137" s="617"/>
      <c r="HW137" s="617"/>
      <c r="HX137" s="617"/>
      <c r="HY137" s="617"/>
      <c r="HZ137" s="617"/>
      <c r="IA137" s="617"/>
      <c r="IB137" s="617"/>
      <c r="IC137" s="617"/>
      <c r="ID137" s="617"/>
      <c r="IE137" s="617"/>
      <c r="IF137" s="617"/>
      <c r="IG137" s="617"/>
      <c r="IH137" s="617"/>
      <c r="II137" s="617"/>
      <c r="IJ137" s="617"/>
      <c r="IK137" s="617"/>
      <c r="IL137" s="617"/>
      <c r="IM137" s="617"/>
      <c r="IN137" s="617"/>
      <c r="IO137" s="617"/>
      <c r="IP137" s="617"/>
      <c r="IQ137" s="617"/>
      <c r="IR137" s="617"/>
      <c r="IS137" s="617"/>
      <c r="IT137" s="617"/>
      <c r="IU137" s="617"/>
      <c r="IV137" s="617"/>
      <c r="IW137" s="617"/>
      <c r="IX137" s="617"/>
      <c r="IY137" s="617"/>
      <c r="IZ137" s="617"/>
      <c r="JA137" s="617"/>
      <c r="JB137" s="617"/>
      <c r="JC137" s="617"/>
      <c r="JD137" s="617"/>
      <c r="JE137" s="617"/>
      <c r="JF137" s="617"/>
      <c r="JG137" s="617"/>
      <c r="JH137" s="617"/>
      <c r="JI137" s="617"/>
      <c r="JJ137" s="617"/>
      <c r="JK137" s="617"/>
      <c r="JL137" s="617"/>
      <c r="JM137" s="617"/>
      <c r="JN137" s="617"/>
      <c r="JO137" s="617"/>
      <c r="JP137" s="617"/>
      <c r="JQ137" s="617"/>
      <c r="JR137" s="617"/>
      <c r="JS137" s="617"/>
      <c r="JT137" s="617"/>
      <c r="JU137" s="617"/>
      <c r="JV137" s="617"/>
      <c r="JW137" s="617"/>
      <c r="JX137" s="617"/>
      <c r="JY137" s="617"/>
      <c r="JZ137" s="617"/>
      <c r="KA137" s="617"/>
      <c r="KB137" s="617"/>
      <c r="KC137" s="617"/>
      <c r="KD137" s="617"/>
      <c r="KE137" s="617"/>
      <c r="KF137" s="617"/>
      <c r="KG137" s="617"/>
      <c r="KH137" s="617"/>
      <c r="KI137" s="617"/>
      <c r="KJ137" s="617"/>
      <c r="KK137" s="617"/>
      <c r="KL137" s="617"/>
      <c r="KM137" s="617"/>
      <c r="KN137" s="617"/>
      <c r="KO137" s="617"/>
      <c r="KP137" s="617"/>
      <c r="KQ137" s="617"/>
      <c r="KR137" s="617"/>
      <c r="KS137" s="617"/>
      <c r="KT137" s="617"/>
      <c r="KU137" s="617"/>
      <c r="KV137" s="617"/>
      <c r="KW137" s="617"/>
      <c r="KX137" s="617"/>
      <c r="KY137" s="617"/>
      <c r="KZ137" s="617"/>
      <c r="LA137" s="617"/>
      <c r="LB137" s="617"/>
      <c r="LC137" s="617"/>
      <c r="LD137" s="617"/>
      <c r="LE137" s="617"/>
      <c r="LF137" s="617"/>
      <c r="LG137" s="617"/>
      <c r="LH137" s="617"/>
      <c r="LI137" s="617"/>
      <c r="LJ137" s="617"/>
      <c r="LK137" s="617"/>
      <c r="LL137" s="617"/>
      <c r="LM137" s="617"/>
      <c r="LN137" s="617"/>
      <c r="LO137" s="617"/>
      <c r="LP137" s="617"/>
      <c r="LQ137" s="617"/>
      <c r="LR137" s="617"/>
      <c r="LS137" s="617"/>
      <c r="LT137" s="617"/>
      <c r="LU137" s="617"/>
      <c r="LV137" s="617"/>
      <c r="LW137" s="617"/>
      <c r="LX137" s="617"/>
      <c r="LY137" s="617"/>
      <c r="LZ137" s="617"/>
      <c r="MA137" s="617"/>
      <c r="MB137" s="617"/>
      <c r="MC137" s="617"/>
      <c r="MD137" s="617"/>
      <c r="ME137" s="617"/>
      <c r="MF137" s="617"/>
      <c r="MG137" s="617"/>
      <c r="MH137" s="617"/>
      <c r="MI137" s="617"/>
      <c r="MJ137" s="617"/>
      <c r="MK137" s="617"/>
      <c r="ML137" s="617"/>
      <c r="MM137" s="617"/>
      <c r="MN137" s="617"/>
      <c r="MO137" s="617"/>
      <c r="MP137" s="617"/>
      <c r="MQ137" s="617"/>
      <c r="MR137" s="617"/>
      <c r="MS137" s="617"/>
      <c r="MT137" s="617"/>
      <c r="MU137" s="617"/>
    </row>
    <row r="138" spans="2:359" s="473" customFormat="1" ht="11" customHeight="1" thickBot="1">
      <c r="B138" s="35"/>
      <c r="C138" s="471"/>
      <c r="D138" s="471"/>
      <c r="E138" s="471"/>
      <c r="F138" s="471"/>
      <c r="G138" s="471"/>
      <c r="H138" s="471"/>
      <c r="I138" s="471"/>
      <c r="J138" s="471"/>
      <c r="K138" s="471"/>
      <c r="L138" s="186"/>
      <c r="M138" s="472"/>
      <c r="N138" s="186"/>
      <c r="O138" s="186"/>
      <c r="P138" s="186"/>
      <c r="Q138" s="186"/>
      <c r="R138" s="186"/>
      <c r="S138" s="186"/>
      <c r="T138" s="471"/>
      <c r="U138" s="38"/>
      <c r="AE138" s="471"/>
      <c r="AF138" s="471"/>
      <c r="AG138" s="471"/>
      <c r="AK138" s="108"/>
      <c r="AL138" s="108"/>
      <c r="AM138" s="108"/>
      <c r="AN138" s="108"/>
      <c r="AO138" s="108"/>
      <c r="AX138" s="509"/>
      <c r="CB138" s="532"/>
      <c r="CC138" s="532"/>
      <c r="CD138" s="532"/>
      <c r="CE138" s="532"/>
      <c r="CF138" s="532"/>
      <c r="CG138" s="532"/>
      <c r="CH138" s="532"/>
      <c r="CI138" s="532"/>
      <c r="CJ138" s="532"/>
      <c r="CK138" s="532"/>
      <c r="CL138" s="532"/>
      <c r="CM138" s="532"/>
      <c r="CN138" s="532"/>
      <c r="CO138" s="532"/>
      <c r="CP138" s="532"/>
      <c r="CQ138" s="532"/>
      <c r="CR138" s="532"/>
      <c r="CS138" s="532"/>
      <c r="CT138" s="532"/>
      <c r="CU138" s="532"/>
      <c r="CV138" s="532"/>
      <c r="CW138" s="532"/>
      <c r="CX138" s="532"/>
      <c r="CY138" s="532"/>
      <c r="CZ138" s="532"/>
      <c r="DA138" s="532"/>
      <c r="DB138" s="532"/>
      <c r="DC138" s="532"/>
      <c r="DD138" s="532"/>
      <c r="DE138" s="532"/>
      <c r="DF138" s="532"/>
      <c r="DG138" s="532"/>
      <c r="DH138" s="532"/>
      <c r="DI138" s="532"/>
      <c r="DJ138" s="532"/>
      <c r="DK138" s="532"/>
      <c r="DL138" s="532"/>
      <c r="DM138" s="532"/>
      <c r="DN138" s="532"/>
      <c r="DO138" s="532"/>
      <c r="DP138" s="532"/>
      <c r="DQ138" s="532"/>
      <c r="DR138" s="532"/>
      <c r="DS138" s="532"/>
      <c r="DT138" s="532"/>
      <c r="DU138" s="532"/>
      <c r="DV138" s="532"/>
      <c r="DW138" s="532"/>
      <c r="DX138" s="532"/>
      <c r="DY138" s="532"/>
      <c r="DZ138" s="532"/>
      <c r="EA138" s="532"/>
      <c r="EB138" s="532"/>
      <c r="EC138" s="532"/>
      <c r="ED138" s="532"/>
      <c r="EE138" s="532"/>
      <c r="EF138" s="532"/>
      <c r="EG138" s="532"/>
      <c r="EH138" s="532"/>
      <c r="EI138" s="532"/>
      <c r="EJ138" s="532"/>
      <c r="EK138" s="532"/>
      <c r="EL138" s="532"/>
      <c r="EM138" s="532"/>
      <c r="EN138" s="532"/>
      <c r="EO138" s="532"/>
      <c r="EP138" s="532"/>
      <c r="EQ138" s="532"/>
      <c r="ER138" s="532"/>
      <c r="ES138" s="532"/>
      <c r="ET138" s="532"/>
      <c r="EU138" s="532"/>
      <c r="EV138" s="532"/>
      <c r="EW138" s="532"/>
      <c r="EX138" s="532"/>
      <c r="EY138" s="532"/>
      <c r="EZ138" s="532"/>
      <c r="FA138" s="532"/>
      <c r="FB138" s="532"/>
      <c r="FC138" s="532"/>
      <c r="FD138" s="532"/>
      <c r="FE138" s="532"/>
      <c r="FF138" s="532"/>
      <c r="FG138" s="532"/>
      <c r="FH138" s="532"/>
      <c r="FI138" s="532"/>
      <c r="FJ138" s="532"/>
      <c r="FK138" s="532"/>
      <c r="FL138" s="532"/>
      <c r="FM138" s="532"/>
      <c r="FN138" s="532"/>
      <c r="FO138" s="532"/>
      <c r="FP138" s="532"/>
      <c r="FQ138" s="532"/>
      <c r="FR138" s="532"/>
      <c r="FS138" s="532"/>
      <c r="FT138" s="532"/>
      <c r="FU138" s="532"/>
      <c r="FV138" s="532"/>
      <c r="FW138" s="532"/>
      <c r="FX138" s="532"/>
      <c r="FY138" s="532"/>
      <c r="FZ138" s="532"/>
      <c r="GA138" s="532"/>
      <c r="GB138" s="532"/>
      <c r="GC138" s="532"/>
      <c r="GD138" s="532"/>
      <c r="GE138" s="532"/>
      <c r="GF138" s="532"/>
      <c r="GG138" s="532"/>
      <c r="GH138" s="532"/>
      <c r="GI138" s="532"/>
      <c r="GJ138" s="532"/>
      <c r="GK138" s="532"/>
      <c r="GL138" s="532"/>
      <c r="GM138" s="532"/>
      <c r="GN138" s="532"/>
      <c r="GO138" s="532"/>
      <c r="GP138" s="532"/>
      <c r="GQ138" s="532"/>
      <c r="GR138" s="532"/>
      <c r="GS138" s="532"/>
      <c r="GT138" s="532"/>
      <c r="GU138" s="532"/>
      <c r="GV138" s="532"/>
      <c r="GW138" s="532"/>
      <c r="GX138" s="532"/>
      <c r="GY138" s="532"/>
      <c r="GZ138" s="532"/>
      <c r="HA138" s="532"/>
      <c r="HB138" s="532"/>
      <c r="HC138" s="532"/>
      <c r="HD138" s="532"/>
      <c r="HE138" s="532"/>
      <c r="HF138" s="532"/>
      <c r="HG138" s="532"/>
      <c r="HH138" s="532"/>
      <c r="HI138" s="532"/>
      <c r="HJ138" s="532"/>
      <c r="HK138" s="532"/>
      <c r="HL138" s="532"/>
      <c r="HM138" s="532"/>
      <c r="HN138" s="532"/>
      <c r="HO138" s="532"/>
      <c r="HP138" s="532"/>
      <c r="HQ138" s="532"/>
      <c r="HR138" s="532"/>
      <c r="HS138" s="532"/>
      <c r="HT138" s="532"/>
      <c r="HU138" s="532"/>
      <c r="HV138" s="532"/>
      <c r="HW138" s="532"/>
      <c r="HX138" s="532"/>
      <c r="HY138" s="532"/>
      <c r="HZ138" s="532"/>
      <c r="IA138" s="532"/>
      <c r="IB138" s="532"/>
      <c r="IC138" s="532"/>
      <c r="ID138" s="532"/>
      <c r="IE138" s="532"/>
      <c r="IF138" s="532"/>
      <c r="IG138" s="532"/>
      <c r="IH138" s="532"/>
      <c r="II138" s="532"/>
      <c r="IJ138" s="532"/>
      <c r="IK138" s="532"/>
      <c r="IL138" s="532"/>
      <c r="IM138" s="532"/>
      <c r="IN138" s="532"/>
      <c r="IO138" s="532"/>
      <c r="IP138" s="532"/>
      <c r="IQ138" s="532"/>
      <c r="IR138" s="532"/>
      <c r="IS138" s="532"/>
      <c r="IT138" s="532"/>
      <c r="IU138" s="532"/>
      <c r="IV138" s="532"/>
      <c r="IW138" s="532"/>
      <c r="IX138" s="532"/>
      <c r="IY138" s="532"/>
      <c r="IZ138" s="532"/>
      <c r="JA138" s="532"/>
      <c r="JB138" s="532"/>
      <c r="JC138" s="532"/>
      <c r="JD138" s="532"/>
      <c r="JE138" s="532"/>
      <c r="JF138" s="532"/>
      <c r="JG138" s="532"/>
      <c r="JH138" s="532"/>
      <c r="JI138" s="532"/>
      <c r="JJ138" s="532"/>
      <c r="JK138" s="532"/>
      <c r="JL138" s="532"/>
      <c r="JM138" s="532"/>
      <c r="JN138" s="532"/>
      <c r="JO138" s="532"/>
      <c r="JP138" s="532"/>
      <c r="JQ138" s="532"/>
      <c r="JR138" s="532"/>
      <c r="JS138" s="532"/>
      <c r="JT138" s="532"/>
      <c r="JU138" s="532"/>
      <c r="JV138" s="532"/>
      <c r="JW138" s="532"/>
      <c r="JX138" s="532"/>
      <c r="JY138" s="532"/>
      <c r="JZ138" s="532"/>
      <c r="KA138" s="532"/>
      <c r="KB138" s="532"/>
      <c r="KC138" s="532"/>
      <c r="KD138" s="532"/>
      <c r="KE138" s="532"/>
      <c r="KF138" s="532"/>
      <c r="KG138" s="532"/>
      <c r="KH138" s="532"/>
      <c r="KI138" s="532"/>
      <c r="KJ138" s="532"/>
      <c r="KK138" s="532"/>
      <c r="KL138" s="532"/>
      <c r="KM138" s="532"/>
      <c r="KN138" s="532"/>
      <c r="KO138" s="532"/>
      <c r="KP138" s="532"/>
      <c r="KQ138" s="532"/>
      <c r="KR138" s="532"/>
      <c r="KS138" s="532"/>
      <c r="KT138" s="532"/>
      <c r="KU138" s="532"/>
      <c r="KV138" s="532"/>
      <c r="KW138" s="532"/>
      <c r="KX138" s="532"/>
      <c r="KY138" s="532"/>
      <c r="KZ138" s="532"/>
      <c r="LA138" s="532"/>
      <c r="LB138" s="532"/>
      <c r="LC138" s="532"/>
      <c r="LD138" s="532"/>
      <c r="LE138" s="532"/>
      <c r="LF138" s="532"/>
      <c r="LG138" s="532"/>
      <c r="LH138" s="532"/>
      <c r="LI138" s="532"/>
      <c r="LJ138" s="532"/>
      <c r="LK138" s="532"/>
      <c r="LL138" s="532"/>
      <c r="LM138" s="532"/>
      <c r="LN138" s="532"/>
      <c r="LO138" s="532"/>
      <c r="LP138" s="532"/>
      <c r="LQ138" s="532"/>
      <c r="LR138" s="532"/>
      <c r="LS138" s="532"/>
      <c r="LT138" s="532"/>
      <c r="LU138" s="532"/>
      <c r="LV138" s="532"/>
      <c r="LW138" s="532"/>
      <c r="LX138" s="532"/>
      <c r="LY138" s="532"/>
      <c r="LZ138" s="532"/>
      <c r="MA138" s="532"/>
      <c r="MB138" s="532"/>
      <c r="MC138" s="532"/>
      <c r="MD138" s="532"/>
      <c r="ME138" s="532"/>
      <c r="MF138" s="532"/>
      <c r="MG138" s="532"/>
      <c r="MH138" s="532"/>
      <c r="MI138" s="532"/>
      <c r="MJ138" s="532"/>
      <c r="MK138" s="532"/>
      <c r="ML138" s="532"/>
      <c r="MM138" s="532"/>
      <c r="MN138" s="532"/>
      <c r="MO138" s="532"/>
      <c r="MP138" s="532"/>
      <c r="MQ138" s="532"/>
      <c r="MR138" s="532"/>
      <c r="MS138" s="532"/>
      <c r="MT138" s="532"/>
      <c r="MU138" s="532"/>
    </row>
    <row r="139" spans="2:359" ht="4" customHeight="1">
      <c r="B139" s="227"/>
      <c r="C139" s="228"/>
      <c r="D139" s="228"/>
      <c r="E139" s="228"/>
      <c r="F139" s="228"/>
      <c r="G139" s="228"/>
      <c r="H139" s="228"/>
      <c r="I139" s="228"/>
      <c r="J139" s="228"/>
      <c r="K139" s="228"/>
      <c r="L139" s="229"/>
      <c r="M139" s="485"/>
      <c r="N139" s="229"/>
      <c r="O139" s="229"/>
      <c r="P139" s="229"/>
      <c r="Q139" s="229"/>
      <c r="R139" s="229"/>
      <c r="S139" s="229"/>
      <c r="T139" s="228"/>
      <c r="U139" s="230"/>
    </row>
    <row r="140" spans="2:359" ht="23" customHeight="1">
      <c r="B140" s="231"/>
      <c r="C140" s="191" t="s">
        <v>606</v>
      </c>
      <c r="D140" s="191"/>
      <c r="E140" s="192"/>
      <c r="F140" s="192"/>
      <c r="G140" s="192"/>
      <c r="H140" s="192"/>
      <c r="I140" s="192"/>
      <c r="J140" s="192"/>
      <c r="K140" s="192"/>
      <c r="L140" s="192"/>
      <c r="M140" s="193"/>
      <c r="N140" s="192"/>
      <c r="O140" s="192"/>
      <c r="P140" s="192"/>
      <c r="Q140" s="192"/>
      <c r="R140" s="192"/>
      <c r="S140" s="192"/>
      <c r="T140" s="189"/>
      <c r="U140" s="190"/>
      <c r="W140" s="226" t="s">
        <v>182</v>
      </c>
      <c r="X140" s="226" t="s">
        <v>184</v>
      </c>
    </row>
    <row r="141" spans="2:359" ht="23" customHeight="1">
      <c r="B141" s="231"/>
      <c r="C141" s="189"/>
      <c r="D141" s="189"/>
      <c r="E141" s="777" t="s">
        <v>475</v>
      </c>
      <c r="F141" s="777"/>
      <c r="G141" s="777"/>
      <c r="H141" s="777"/>
      <c r="I141" s="189"/>
      <c r="J141" s="189"/>
      <c r="K141" s="776" t="s">
        <v>607</v>
      </c>
      <c r="L141" s="776"/>
      <c r="M141" s="776"/>
      <c r="N141" s="776"/>
      <c r="O141" s="312"/>
      <c r="P141" s="189"/>
      <c r="Q141" s="189"/>
      <c r="R141" s="189"/>
      <c r="S141" s="189"/>
      <c r="T141" s="189"/>
      <c r="U141" s="190"/>
      <c r="W141" s="28" t="s">
        <v>183</v>
      </c>
      <c r="X141" s="28">
        <f>IF(AND(AE21="oui",OR(H143="non déterminé",H144="non déterminé")),1,0)</f>
        <v>0</v>
      </c>
    </row>
    <row r="142" spans="2:359" ht="23" customHeight="1">
      <c r="B142" s="231"/>
      <c r="C142" s="189"/>
      <c r="D142" s="189"/>
      <c r="E142" s="192"/>
      <c r="F142" s="192"/>
      <c r="G142" s="192"/>
      <c r="H142" s="193" t="s">
        <v>605</v>
      </c>
      <c r="I142" s="189"/>
      <c r="J142" s="189"/>
      <c r="K142" s="232"/>
      <c r="L142" s="232"/>
      <c r="M142" s="233" t="s">
        <v>605</v>
      </c>
      <c r="N142" s="189"/>
      <c r="O142" s="189"/>
      <c r="P142" s="189"/>
      <c r="Q142" s="189"/>
      <c r="R142" s="189"/>
      <c r="S142" s="189"/>
      <c r="T142" s="189"/>
      <c r="U142" s="190"/>
      <c r="W142" s="28" t="s">
        <v>185</v>
      </c>
      <c r="X142" s="28">
        <f>IF(AND(SUM(AA22:AA56)&gt;0,COUNT(AU107:AU122)=0),1,0)</f>
        <v>0</v>
      </c>
    </row>
    <row r="143" spans="2:359" ht="23" customHeight="1">
      <c r="B143" s="231"/>
      <c r="C143" s="189"/>
      <c r="D143" s="189"/>
      <c r="E143" s="192" t="s">
        <v>608</v>
      </c>
      <c r="F143" s="192"/>
      <c r="G143" s="192"/>
      <c r="H143" s="194" t="str">
        <f>IF(OR(AE21="non",P95="non déterminable"),"non déterminé",VLOOKUP("ja",AB122:AG126,6,FALSE))</f>
        <v>non déterminé</v>
      </c>
      <c r="I143" s="189"/>
      <c r="J143" s="189"/>
      <c r="K143" s="791" t="s">
        <v>610</v>
      </c>
      <c r="L143" s="792"/>
      <c r="M143" s="789" t="str">
        <f>IF(O137="oui",IF(OR(COUNT(AU107:AU122)=0,SUM(AT107:AT122)&gt;0),"non déterminé",AVERAGE(AU107:AU122)),IF(OR(COUNT(AY107:AY122)=0,SUM(AX107:AX122)&gt;0),"non déterminé",AVERAGE(AY107:AY122)))</f>
        <v>non déterminé</v>
      </c>
      <c r="N143" s="189"/>
      <c r="O143" s="189"/>
      <c r="P143" s="189"/>
      <c r="Q143" s="189"/>
      <c r="R143" s="189"/>
      <c r="S143" s="189"/>
      <c r="T143" s="189"/>
      <c r="U143" s="190"/>
      <c r="W143" s="28" t="s">
        <v>186</v>
      </c>
      <c r="X143" s="28">
        <f>IF(AND(H143="non déterminé",H144="non déterminé",M143="non déterminé"),1,0)</f>
        <v>1</v>
      </c>
    </row>
    <row r="144" spans="2:359" ht="23" customHeight="1">
      <c r="B144" s="231"/>
      <c r="C144" s="189"/>
      <c r="D144" s="189"/>
      <c r="E144" s="192" t="s">
        <v>609</v>
      </c>
      <c r="F144" s="192"/>
      <c r="G144" s="192"/>
      <c r="H144" s="194" t="str">
        <f>IF(OR(AE21="non",ISNA(P96)),"non déterminé",VLOOKUP("ja",$AA$86:$AG$108,7,FALSE))</f>
        <v>non déterminé</v>
      </c>
      <c r="I144" s="189"/>
      <c r="J144" s="189"/>
      <c r="K144" s="791"/>
      <c r="L144" s="792"/>
      <c r="M144" s="790"/>
      <c r="N144" s="189"/>
      <c r="O144" s="189"/>
      <c r="P144" s="189"/>
      <c r="Q144" s="189"/>
      <c r="R144" s="189"/>
      <c r="S144" s="189"/>
      <c r="T144" s="189"/>
      <c r="U144" s="190"/>
      <c r="W144" s="327" t="s">
        <v>340</v>
      </c>
      <c r="X144" s="327">
        <f>IF(O137="non",IF(SUM(AX107:AX122)&gt;0,1,0),IF(SUM(AT107:AT122)&gt;0,1,0))</f>
        <v>0</v>
      </c>
    </row>
    <row r="145" spans="1:359" ht="23" customHeight="1">
      <c r="B145" s="231"/>
      <c r="C145" s="189"/>
      <c r="D145" s="189"/>
      <c r="E145" s="778"/>
      <c r="F145" s="778"/>
      <c r="G145" s="365"/>
      <c r="H145" s="778"/>
      <c r="I145" s="778"/>
      <c r="J145" s="189"/>
      <c r="K145" s="369"/>
      <c r="L145" s="369"/>
      <c r="M145" s="486"/>
      <c r="N145" s="189"/>
      <c r="O145" s="189"/>
      <c r="P145" s="189"/>
      <c r="Q145" s="189"/>
      <c r="R145" s="189"/>
      <c r="S145" s="189"/>
      <c r="T145" s="189"/>
      <c r="U145" s="190"/>
    </row>
    <row r="146" spans="1:359" ht="23" customHeight="1">
      <c r="B146" s="231"/>
      <c r="C146" s="189"/>
      <c r="D146" s="189"/>
      <c r="E146" s="365"/>
      <c r="F146" s="365"/>
      <c r="G146" s="365"/>
      <c r="H146" s="365"/>
      <c r="I146" s="365"/>
      <c r="J146" s="189"/>
      <c r="K146" s="369"/>
      <c r="L146" s="369"/>
      <c r="M146" s="486"/>
      <c r="N146" s="369"/>
      <c r="O146" s="599" t="s">
        <v>611</v>
      </c>
      <c r="P146" s="195"/>
      <c r="Q146" s="189"/>
      <c r="R146" s="780" t="str">
        <f>IF(SUM(X141:X144)&gt;0,"non déterminable",IF(O137="non",ROUND(AVERAGE(AY107:AY123),0),ROUND(AVERAGE(AU107:AU123),0)))</f>
        <v>non déterminable</v>
      </c>
      <c r="S146" s="781"/>
      <c r="T146" s="782"/>
      <c r="U146" s="190"/>
    </row>
    <row r="147" spans="1:359" ht="4" customHeight="1" thickBot="1">
      <c r="B147" s="234"/>
      <c r="C147" s="197"/>
      <c r="D147" s="197"/>
      <c r="E147" s="197"/>
      <c r="F147" s="197"/>
      <c r="G147" s="197"/>
      <c r="H147" s="197"/>
      <c r="I147" s="197"/>
      <c r="J147" s="197"/>
      <c r="K147" s="197"/>
      <c r="L147" s="197"/>
      <c r="M147" s="480"/>
      <c r="N147" s="197"/>
      <c r="O147" s="197"/>
      <c r="P147" s="197"/>
      <c r="Q147" s="197"/>
      <c r="R147" s="197"/>
      <c r="S147" s="197"/>
      <c r="T147" s="197"/>
      <c r="U147" s="198"/>
      <c r="V147" s="50"/>
    </row>
    <row r="148" spans="1:359" ht="23" customHeight="1">
      <c r="D148" s="371"/>
      <c r="E148" s="371"/>
      <c r="F148" s="371"/>
      <c r="G148" s="371"/>
      <c r="H148" s="371"/>
      <c r="I148" s="371"/>
      <c r="J148" s="371"/>
      <c r="K148" s="371"/>
      <c r="L148" s="371"/>
      <c r="N148" s="371"/>
      <c r="O148" s="371"/>
      <c r="P148" s="362"/>
      <c r="Q148" s="371"/>
      <c r="R148" s="371"/>
      <c r="S148" s="371"/>
      <c r="T148" s="371"/>
      <c r="U148" s="50"/>
      <c r="V148" s="50"/>
      <c r="AB148" s="767" t="s">
        <v>229</v>
      </c>
      <c r="AC148" s="767"/>
      <c r="AD148" s="767"/>
      <c r="AE148" s="745" t="s">
        <v>134</v>
      </c>
      <c r="AF148" s="745"/>
      <c r="AG148" s="50"/>
    </row>
    <row r="149" spans="1:359" ht="23" customHeight="1" thickBot="1">
      <c r="D149" s="371"/>
      <c r="E149" s="371"/>
      <c r="F149" s="371"/>
      <c r="G149" s="371"/>
      <c r="H149" s="371"/>
      <c r="I149" s="371"/>
      <c r="J149" s="371"/>
      <c r="K149" s="371"/>
      <c r="L149" s="371"/>
      <c r="N149" s="371"/>
      <c r="O149" s="371"/>
      <c r="P149" s="371"/>
      <c r="Q149" s="371"/>
      <c r="R149" s="371"/>
      <c r="S149" s="371"/>
      <c r="T149" s="371"/>
      <c r="V149" s="50"/>
      <c r="AA149" s="207" t="s">
        <v>135</v>
      </c>
      <c r="AB149" s="207" t="s">
        <v>134</v>
      </c>
      <c r="AC149" s="207" t="s">
        <v>133</v>
      </c>
      <c r="AD149" s="207" t="s">
        <v>132</v>
      </c>
      <c r="AE149" s="1" t="s">
        <v>121</v>
      </c>
      <c r="AF149" s="1" t="s">
        <v>122</v>
      </c>
      <c r="AG149" s="45" t="s">
        <v>0</v>
      </c>
      <c r="AI149" s="608" t="s">
        <v>642</v>
      </c>
      <c r="AJ149" s="608" t="s">
        <v>641</v>
      </c>
      <c r="AL149" s="529" t="s">
        <v>148</v>
      </c>
      <c r="AM149" s="529"/>
    </row>
    <row r="150" spans="1:359" ht="23" customHeight="1" thickBot="1">
      <c r="B150" s="45"/>
      <c r="C150" s="110" t="s">
        <v>612</v>
      </c>
      <c r="D150" s="235"/>
      <c r="E150" s="45"/>
      <c r="F150" s="45"/>
      <c r="G150" s="45"/>
      <c r="H150" s="45"/>
      <c r="I150" s="45"/>
      <c r="J150" s="45"/>
      <c r="K150" s="45"/>
      <c r="L150" s="45"/>
      <c r="M150" s="79"/>
      <c r="N150" s="45"/>
      <c r="O150" s="45"/>
      <c r="P150" s="45"/>
      <c r="Q150" s="45"/>
      <c r="R150" s="45"/>
      <c r="S150" s="45"/>
      <c r="T150" s="45"/>
      <c r="U150" s="45"/>
      <c r="W150" s="1" t="s">
        <v>138</v>
      </c>
      <c r="X150" s="236" t="s">
        <v>0</v>
      </c>
      <c r="AA150" s="115"/>
      <c r="AB150" s="115"/>
      <c r="AC150" s="115"/>
      <c r="AD150" s="115"/>
      <c r="AE150" s="115" t="s">
        <v>72</v>
      </c>
      <c r="AF150" s="115"/>
      <c r="AG150" s="115"/>
      <c r="AI150" s="316">
        <f>AL150</f>
        <v>0</v>
      </c>
      <c r="AJ150" s="840" t="s">
        <v>688</v>
      </c>
      <c r="AK150" s="613" t="s">
        <v>23</v>
      </c>
      <c r="AL150" s="530">
        <f>IF(ISNA(VLOOKUP(AJ150,D$120:D$134,1,FALSE))=TRUE,0,1)</f>
        <v>0</v>
      </c>
    </row>
    <row r="151" spans="1:359" ht="14" customHeight="1" thickBot="1">
      <c r="A151" s="66"/>
      <c r="B151" s="317"/>
      <c r="C151" s="318"/>
      <c r="D151" s="318"/>
      <c r="E151" s="318"/>
      <c r="F151" s="318"/>
      <c r="G151" s="318"/>
      <c r="H151" s="318"/>
      <c r="I151" s="318"/>
      <c r="J151" s="318"/>
      <c r="K151" s="318"/>
      <c r="L151" s="318"/>
      <c r="M151" s="487"/>
      <c r="N151" s="318"/>
      <c r="O151" s="318"/>
      <c r="P151" s="318"/>
      <c r="Q151" s="318"/>
      <c r="R151" s="318"/>
      <c r="S151" s="318"/>
      <c r="T151" s="318"/>
      <c r="U151" s="319"/>
      <c r="V151" s="66"/>
      <c r="W151" s="509" t="s">
        <v>655</v>
      </c>
      <c r="X151" s="237">
        <v>0</v>
      </c>
      <c r="AA151" s="28" t="str">
        <f>IF(SUM(AB151:AD151)=3,"ja","nein")</f>
        <v>nein</v>
      </c>
      <c r="AB151" s="28">
        <f>IF($K$11=AE$150,1,0)</f>
        <v>0</v>
      </c>
      <c r="AC151" s="28">
        <f>IF($E$155&gt;AE151,1,0)</f>
        <v>1</v>
      </c>
      <c r="AD151" s="28">
        <v>1</v>
      </c>
      <c r="AE151" s="50">
        <v>3500</v>
      </c>
      <c r="AF151" s="50"/>
      <c r="AG151" s="50">
        <v>0</v>
      </c>
      <c r="AI151" s="28">
        <f>SUM(AL$150:AL151)</f>
        <v>0</v>
      </c>
      <c r="AJ151" s="314" t="s">
        <v>29</v>
      </c>
      <c r="AK151" s="613" t="s">
        <v>21</v>
      </c>
      <c r="AL151" s="530">
        <f>IF(ISNA(VLOOKUP(AJ151,D$120:D$134,1,FALSE))=TRUE,0,1)</f>
        <v>0</v>
      </c>
    </row>
    <row r="152" spans="1:359" s="308" customFormat="1" ht="39" customHeight="1" thickBot="1">
      <c r="A152" s="66"/>
      <c r="B152" s="322"/>
      <c r="C152" s="323"/>
      <c r="D152" s="710" t="s">
        <v>654</v>
      </c>
      <c r="E152" s="711"/>
      <c r="F152" s="711"/>
      <c r="G152" s="711"/>
      <c r="H152" s="711"/>
      <c r="I152" s="711"/>
      <c r="J152" s="711"/>
      <c r="K152" s="711"/>
      <c r="L152" s="711"/>
      <c r="M152" s="712"/>
      <c r="N152" s="323"/>
      <c r="O152" s="323"/>
      <c r="P152" s="323"/>
      <c r="Q152" s="323"/>
      <c r="R152" s="323"/>
      <c r="S152" s="323"/>
      <c r="T152" s="323"/>
      <c r="U152" s="324"/>
      <c r="V152" s="66"/>
      <c r="W152" s="509" t="s">
        <v>405</v>
      </c>
      <c r="X152" s="237">
        <v>2</v>
      </c>
      <c r="Y152" s="28"/>
      <c r="Z152" s="28"/>
      <c r="AA152" s="28" t="str">
        <f>IF(SUM(AB152:AD152)=3,"ja","nein")</f>
        <v>nein</v>
      </c>
      <c r="AB152" s="28">
        <f>IF($K$11=AE$150,1,0)</f>
        <v>0</v>
      </c>
      <c r="AC152" s="28">
        <f>IF($E$155&gt;AE152,1,0)</f>
        <v>1</v>
      </c>
      <c r="AD152" s="28">
        <f>IF($E$155&lt;=AF152,1,0)</f>
        <v>0</v>
      </c>
      <c r="AE152" s="28">
        <v>1000</v>
      </c>
      <c r="AF152" s="28">
        <v>3500</v>
      </c>
      <c r="AG152" s="28">
        <v>2</v>
      </c>
      <c r="AH152" s="28"/>
      <c r="AI152" s="28">
        <f>SUM(AL$150:AL152)</f>
        <v>0</v>
      </c>
      <c r="AJ152" s="606" t="s">
        <v>495</v>
      </c>
      <c r="AK152" s="614" t="s">
        <v>15</v>
      </c>
      <c r="AL152" s="530">
        <f t="shared" ref="AL152:AL159" si="15">IF(ISNA(VLOOKUP(AJ152,D$120:D$134,1,FALSE))=TRUE,0,1)</f>
        <v>0</v>
      </c>
      <c r="AM152" s="108"/>
      <c r="AN152" s="108"/>
      <c r="AO152" s="108"/>
      <c r="AX152" s="509"/>
      <c r="CB152" s="532"/>
      <c r="CC152" s="532"/>
      <c r="CD152" s="532"/>
      <c r="CE152" s="532"/>
      <c r="CF152" s="532"/>
      <c r="CG152" s="532"/>
      <c r="CH152" s="532"/>
      <c r="CI152" s="532"/>
      <c r="CJ152" s="532"/>
      <c r="CK152" s="532"/>
      <c r="CL152" s="532"/>
      <c r="CM152" s="532"/>
      <c r="CN152" s="532"/>
      <c r="CO152" s="532"/>
      <c r="CP152" s="532"/>
      <c r="CQ152" s="532"/>
      <c r="CR152" s="532"/>
      <c r="CS152" s="532"/>
      <c r="CT152" s="532"/>
      <c r="CU152" s="532"/>
      <c r="CV152" s="532"/>
      <c r="CW152" s="532"/>
      <c r="CX152" s="532"/>
      <c r="CY152" s="532"/>
      <c r="CZ152" s="532"/>
      <c r="DA152" s="532"/>
      <c r="DB152" s="532"/>
      <c r="DC152" s="532"/>
      <c r="DD152" s="532"/>
      <c r="DE152" s="532"/>
      <c r="DF152" s="532"/>
      <c r="DG152" s="532"/>
      <c r="DH152" s="532"/>
      <c r="DI152" s="532"/>
      <c r="DJ152" s="532"/>
      <c r="DK152" s="532"/>
      <c r="DL152" s="532"/>
      <c r="DM152" s="532"/>
      <c r="DN152" s="532"/>
      <c r="DO152" s="532"/>
      <c r="DP152" s="532"/>
      <c r="DQ152" s="532"/>
      <c r="DR152" s="532"/>
      <c r="DS152" s="532"/>
      <c r="DT152" s="532"/>
      <c r="DU152" s="532"/>
      <c r="DV152" s="532"/>
      <c r="DW152" s="532"/>
      <c r="DX152" s="532"/>
      <c r="DY152" s="532"/>
      <c r="DZ152" s="532"/>
      <c r="EA152" s="532"/>
      <c r="EB152" s="532"/>
      <c r="EC152" s="532"/>
      <c r="ED152" s="532"/>
      <c r="EE152" s="532"/>
      <c r="EF152" s="532"/>
      <c r="EG152" s="532"/>
      <c r="EH152" s="532"/>
      <c r="EI152" s="532"/>
      <c r="EJ152" s="532"/>
      <c r="EK152" s="532"/>
      <c r="EL152" s="532"/>
      <c r="EM152" s="532"/>
      <c r="EN152" s="532"/>
      <c r="EO152" s="532"/>
      <c r="EP152" s="532"/>
      <c r="EQ152" s="532"/>
      <c r="ER152" s="532"/>
      <c r="ES152" s="532"/>
      <c r="ET152" s="532"/>
      <c r="EU152" s="532"/>
      <c r="EV152" s="532"/>
      <c r="EW152" s="532"/>
      <c r="EX152" s="532"/>
      <c r="EY152" s="532"/>
      <c r="EZ152" s="532"/>
      <c r="FA152" s="532"/>
      <c r="FB152" s="532"/>
      <c r="FC152" s="532"/>
      <c r="FD152" s="532"/>
      <c r="FE152" s="532"/>
      <c r="FF152" s="532"/>
      <c r="FG152" s="532"/>
      <c r="FH152" s="532"/>
      <c r="FI152" s="532"/>
      <c r="FJ152" s="532"/>
      <c r="FK152" s="532"/>
      <c r="FL152" s="532"/>
      <c r="FM152" s="532"/>
      <c r="FN152" s="532"/>
      <c r="FO152" s="532"/>
      <c r="FP152" s="532"/>
      <c r="FQ152" s="532"/>
      <c r="FR152" s="532"/>
      <c r="FS152" s="532"/>
      <c r="FT152" s="532"/>
      <c r="FU152" s="532"/>
      <c r="FV152" s="532"/>
      <c r="FW152" s="532"/>
      <c r="FX152" s="532"/>
      <c r="FY152" s="532"/>
      <c r="FZ152" s="532"/>
      <c r="GA152" s="532"/>
      <c r="GB152" s="532"/>
      <c r="GC152" s="532"/>
      <c r="GD152" s="532"/>
      <c r="GE152" s="532"/>
      <c r="GF152" s="532"/>
      <c r="GG152" s="532"/>
      <c r="GH152" s="532"/>
      <c r="GI152" s="532"/>
      <c r="GJ152" s="532"/>
      <c r="GK152" s="532"/>
      <c r="GL152" s="532"/>
      <c r="GM152" s="532"/>
      <c r="GN152" s="532"/>
      <c r="GO152" s="532"/>
      <c r="GP152" s="532"/>
      <c r="GQ152" s="532"/>
      <c r="GR152" s="532"/>
      <c r="GS152" s="532"/>
      <c r="GT152" s="532"/>
      <c r="GU152" s="532"/>
      <c r="GV152" s="532"/>
      <c r="GW152" s="532"/>
      <c r="GX152" s="532"/>
      <c r="GY152" s="532"/>
      <c r="GZ152" s="532"/>
      <c r="HA152" s="532"/>
      <c r="HB152" s="532"/>
      <c r="HC152" s="532"/>
      <c r="HD152" s="532"/>
      <c r="HE152" s="532"/>
      <c r="HF152" s="532"/>
      <c r="HG152" s="532"/>
      <c r="HH152" s="532"/>
      <c r="HI152" s="532"/>
      <c r="HJ152" s="532"/>
      <c r="HK152" s="532"/>
      <c r="HL152" s="532"/>
      <c r="HM152" s="532"/>
      <c r="HN152" s="532"/>
      <c r="HO152" s="532"/>
      <c r="HP152" s="532"/>
      <c r="HQ152" s="532"/>
      <c r="HR152" s="532"/>
      <c r="HS152" s="532"/>
      <c r="HT152" s="532"/>
      <c r="HU152" s="532"/>
      <c r="HV152" s="532"/>
      <c r="HW152" s="532"/>
      <c r="HX152" s="532"/>
      <c r="HY152" s="532"/>
      <c r="HZ152" s="532"/>
      <c r="IA152" s="532"/>
      <c r="IB152" s="532"/>
      <c r="IC152" s="532"/>
      <c r="ID152" s="532"/>
      <c r="IE152" s="532"/>
      <c r="IF152" s="532"/>
      <c r="IG152" s="532"/>
      <c r="IH152" s="532"/>
      <c r="II152" s="532"/>
      <c r="IJ152" s="532"/>
      <c r="IK152" s="532"/>
      <c r="IL152" s="532"/>
      <c r="IM152" s="532"/>
      <c r="IN152" s="532"/>
      <c r="IO152" s="532"/>
      <c r="IP152" s="532"/>
      <c r="IQ152" s="532"/>
      <c r="IR152" s="532"/>
      <c r="IS152" s="532"/>
      <c r="IT152" s="532"/>
      <c r="IU152" s="532"/>
      <c r="IV152" s="532"/>
      <c r="IW152" s="532"/>
      <c r="IX152" s="532"/>
      <c r="IY152" s="532"/>
      <c r="IZ152" s="532"/>
      <c r="JA152" s="532"/>
      <c r="JB152" s="532"/>
      <c r="JC152" s="532"/>
      <c r="JD152" s="532"/>
      <c r="JE152" s="532"/>
      <c r="JF152" s="532"/>
      <c r="JG152" s="532"/>
      <c r="JH152" s="532"/>
      <c r="JI152" s="532"/>
      <c r="JJ152" s="532"/>
      <c r="JK152" s="532"/>
      <c r="JL152" s="532"/>
      <c r="JM152" s="532"/>
      <c r="JN152" s="532"/>
      <c r="JO152" s="532"/>
      <c r="JP152" s="532"/>
      <c r="JQ152" s="532"/>
      <c r="JR152" s="532"/>
      <c r="JS152" s="532"/>
      <c r="JT152" s="532"/>
      <c r="JU152" s="532"/>
      <c r="JV152" s="532"/>
      <c r="JW152" s="532"/>
      <c r="JX152" s="532"/>
      <c r="JY152" s="532"/>
      <c r="JZ152" s="532"/>
      <c r="KA152" s="532"/>
      <c r="KB152" s="532"/>
      <c r="KC152" s="532"/>
      <c r="KD152" s="532"/>
      <c r="KE152" s="532"/>
      <c r="KF152" s="532"/>
      <c r="KG152" s="532"/>
      <c r="KH152" s="532"/>
      <c r="KI152" s="532"/>
      <c r="KJ152" s="532"/>
      <c r="KK152" s="532"/>
      <c r="KL152" s="532"/>
      <c r="KM152" s="532"/>
      <c r="KN152" s="532"/>
      <c r="KO152" s="532"/>
      <c r="KP152" s="532"/>
      <c r="KQ152" s="532"/>
      <c r="KR152" s="532"/>
      <c r="KS152" s="532"/>
      <c r="KT152" s="532"/>
      <c r="KU152" s="532"/>
      <c r="KV152" s="532"/>
      <c r="KW152" s="532"/>
      <c r="KX152" s="532"/>
      <c r="KY152" s="532"/>
      <c r="KZ152" s="532"/>
      <c r="LA152" s="532"/>
      <c r="LB152" s="532"/>
      <c r="LC152" s="532"/>
      <c r="LD152" s="532"/>
      <c r="LE152" s="532"/>
      <c r="LF152" s="532"/>
      <c r="LG152" s="532"/>
      <c r="LH152" s="532"/>
      <c r="LI152" s="532"/>
      <c r="LJ152" s="532"/>
      <c r="LK152" s="532"/>
      <c r="LL152" s="532"/>
      <c r="LM152" s="532"/>
      <c r="LN152" s="532"/>
      <c r="LO152" s="532"/>
      <c r="LP152" s="532"/>
      <c r="LQ152" s="532"/>
      <c r="LR152" s="532"/>
      <c r="LS152" s="532"/>
      <c r="LT152" s="532"/>
      <c r="LU152" s="532"/>
      <c r="LV152" s="532"/>
      <c r="LW152" s="532"/>
      <c r="LX152" s="532"/>
      <c r="LY152" s="532"/>
      <c r="LZ152" s="532"/>
      <c r="MA152" s="532"/>
      <c r="MB152" s="532"/>
      <c r="MC152" s="532"/>
      <c r="MD152" s="532"/>
      <c r="ME152" s="532"/>
      <c r="MF152" s="532"/>
      <c r="MG152" s="532"/>
      <c r="MH152" s="532"/>
      <c r="MI152" s="532"/>
      <c r="MJ152" s="532"/>
      <c r="MK152" s="532"/>
      <c r="ML152" s="532"/>
      <c r="MM152" s="532"/>
      <c r="MN152" s="532"/>
      <c r="MO152" s="532"/>
      <c r="MP152" s="532"/>
      <c r="MQ152" s="532"/>
      <c r="MR152" s="532"/>
      <c r="MS152" s="532"/>
      <c r="MT152" s="532"/>
      <c r="MU152" s="532"/>
    </row>
    <row r="153" spans="1:359" s="308" customFormat="1" ht="14" customHeight="1">
      <c r="A153" s="66"/>
      <c r="B153" s="322"/>
      <c r="C153" s="323"/>
      <c r="D153" s="323"/>
      <c r="E153" s="323"/>
      <c r="F153" s="323"/>
      <c r="G153" s="323"/>
      <c r="H153" s="323"/>
      <c r="I153" s="323"/>
      <c r="J153" s="323"/>
      <c r="K153" s="323"/>
      <c r="L153" s="323"/>
      <c r="M153" s="488"/>
      <c r="N153" s="323"/>
      <c r="O153" s="323"/>
      <c r="P153" s="323"/>
      <c r="Q153" s="323"/>
      <c r="R153" s="323"/>
      <c r="S153" s="323"/>
      <c r="T153" s="323"/>
      <c r="U153" s="324"/>
      <c r="V153" s="66"/>
      <c r="W153" s="384" t="s">
        <v>656</v>
      </c>
      <c r="X153" s="239">
        <v>4</v>
      </c>
      <c r="Y153" s="28"/>
      <c r="Z153" s="28"/>
      <c r="AA153" s="28" t="str">
        <f>IF(SUM(AB153:AD153)=3,"ja","nein")</f>
        <v>nein</v>
      </c>
      <c r="AB153" s="28">
        <f>IF($K$11=AE$150,1,0)</f>
        <v>0</v>
      </c>
      <c r="AC153" s="28">
        <v>1</v>
      </c>
      <c r="AD153" s="28">
        <f>IF($E$155&lt;=AF153,1,0)</f>
        <v>0</v>
      </c>
      <c r="AE153" s="28"/>
      <c r="AF153" s="28">
        <v>1000</v>
      </c>
      <c r="AG153" s="28">
        <v>4</v>
      </c>
      <c r="AH153" s="28"/>
      <c r="AI153" s="28">
        <f>SUM(AL$150:AL153)</f>
        <v>0</v>
      </c>
      <c r="AJ153" s="606" t="s">
        <v>498</v>
      </c>
      <c r="AK153" s="614" t="s">
        <v>40</v>
      </c>
      <c r="AL153" s="530">
        <f t="shared" si="15"/>
        <v>0</v>
      </c>
      <c r="AM153" s="108"/>
      <c r="AN153" s="108"/>
      <c r="AO153" s="108"/>
      <c r="AX153" s="509"/>
      <c r="CB153" s="532"/>
      <c r="CC153" s="532"/>
      <c r="CD153" s="532"/>
      <c r="CE153" s="532"/>
      <c r="CF153" s="532"/>
      <c r="CG153" s="532"/>
      <c r="CH153" s="532"/>
      <c r="CI153" s="532"/>
      <c r="CJ153" s="532"/>
      <c r="CK153" s="532"/>
      <c r="CL153" s="532"/>
      <c r="CM153" s="532"/>
      <c r="CN153" s="532"/>
      <c r="CO153" s="532"/>
      <c r="CP153" s="532"/>
      <c r="CQ153" s="532"/>
      <c r="CR153" s="532"/>
      <c r="CS153" s="532"/>
      <c r="CT153" s="532"/>
      <c r="CU153" s="532"/>
      <c r="CV153" s="532"/>
      <c r="CW153" s="532"/>
      <c r="CX153" s="532"/>
      <c r="CY153" s="532"/>
      <c r="CZ153" s="532"/>
      <c r="DA153" s="532"/>
      <c r="DB153" s="532"/>
      <c r="DC153" s="532"/>
      <c r="DD153" s="532"/>
      <c r="DE153" s="532"/>
      <c r="DF153" s="532"/>
      <c r="DG153" s="532"/>
      <c r="DH153" s="532"/>
      <c r="DI153" s="532"/>
      <c r="DJ153" s="532"/>
      <c r="DK153" s="532"/>
      <c r="DL153" s="532"/>
      <c r="DM153" s="532"/>
      <c r="DN153" s="532"/>
      <c r="DO153" s="532"/>
      <c r="DP153" s="532"/>
      <c r="DQ153" s="532"/>
      <c r="DR153" s="532"/>
      <c r="DS153" s="532"/>
      <c r="DT153" s="532"/>
      <c r="DU153" s="532"/>
      <c r="DV153" s="532"/>
      <c r="DW153" s="532"/>
      <c r="DX153" s="532"/>
      <c r="DY153" s="532"/>
      <c r="DZ153" s="532"/>
      <c r="EA153" s="532"/>
      <c r="EB153" s="532"/>
      <c r="EC153" s="532"/>
      <c r="ED153" s="532"/>
      <c r="EE153" s="532"/>
      <c r="EF153" s="532"/>
      <c r="EG153" s="532"/>
      <c r="EH153" s="532"/>
      <c r="EI153" s="532"/>
      <c r="EJ153" s="532"/>
      <c r="EK153" s="532"/>
      <c r="EL153" s="532"/>
      <c r="EM153" s="532"/>
      <c r="EN153" s="532"/>
      <c r="EO153" s="532"/>
      <c r="EP153" s="532"/>
      <c r="EQ153" s="532"/>
      <c r="ER153" s="532"/>
      <c r="ES153" s="532"/>
      <c r="ET153" s="532"/>
      <c r="EU153" s="532"/>
      <c r="EV153" s="532"/>
      <c r="EW153" s="532"/>
      <c r="EX153" s="532"/>
      <c r="EY153" s="532"/>
      <c r="EZ153" s="532"/>
      <c r="FA153" s="532"/>
      <c r="FB153" s="532"/>
      <c r="FC153" s="532"/>
      <c r="FD153" s="532"/>
      <c r="FE153" s="532"/>
      <c r="FF153" s="532"/>
      <c r="FG153" s="532"/>
      <c r="FH153" s="532"/>
      <c r="FI153" s="532"/>
      <c r="FJ153" s="532"/>
      <c r="FK153" s="532"/>
      <c r="FL153" s="532"/>
      <c r="FM153" s="532"/>
      <c r="FN153" s="532"/>
      <c r="FO153" s="532"/>
      <c r="FP153" s="532"/>
      <c r="FQ153" s="532"/>
      <c r="FR153" s="532"/>
      <c r="FS153" s="532"/>
      <c r="FT153" s="532"/>
      <c r="FU153" s="532"/>
      <c r="FV153" s="532"/>
      <c r="FW153" s="532"/>
      <c r="FX153" s="532"/>
      <c r="FY153" s="532"/>
      <c r="FZ153" s="532"/>
      <c r="GA153" s="532"/>
      <c r="GB153" s="532"/>
      <c r="GC153" s="532"/>
      <c r="GD153" s="532"/>
      <c r="GE153" s="532"/>
      <c r="GF153" s="532"/>
      <c r="GG153" s="532"/>
      <c r="GH153" s="532"/>
      <c r="GI153" s="532"/>
      <c r="GJ153" s="532"/>
      <c r="GK153" s="532"/>
      <c r="GL153" s="532"/>
      <c r="GM153" s="532"/>
      <c r="GN153" s="532"/>
      <c r="GO153" s="532"/>
      <c r="GP153" s="532"/>
      <c r="GQ153" s="532"/>
      <c r="GR153" s="532"/>
      <c r="GS153" s="532"/>
      <c r="GT153" s="532"/>
      <c r="GU153" s="532"/>
      <c r="GV153" s="532"/>
      <c r="GW153" s="532"/>
      <c r="GX153" s="532"/>
      <c r="GY153" s="532"/>
      <c r="GZ153" s="532"/>
      <c r="HA153" s="532"/>
      <c r="HB153" s="532"/>
      <c r="HC153" s="532"/>
      <c r="HD153" s="532"/>
      <c r="HE153" s="532"/>
      <c r="HF153" s="532"/>
      <c r="HG153" s="532"/>
      <c r="HH153" s="532"/>
      <c r="HI153" s="532"/>
      <c r="HJ153" s="532"/>
      <c r="HK153" s="532"/>
      <c r="HL153" s="532"/>
      <c r="HM153" s="532"/>
      <c r="HN153" s="532"/>
      <c r="HO153" s="532"/>
      <c r="HP153" s="532"/>
      <c r="HQ153" s="532"/>
      <c r="HR153" s="532"/>
      <c r="HS153" s="532"/>
      <c r="HT153" s="532"/>
      <c r="HU153" s="532"/>
      <c r="HV153" s="532"/>
      <c r="HW153" s="532"/>
      <c r="HX153" s="532"/>
      <c r="HY153" s="532"/>
      <c r="HZ153" s="532"/>
      <c r="IA153" s="532"/>
      <c r="IB153" s="532"/>
      <c r="IC153" s="532"/>
      <c r="ID153" s="532"/>
      <c r="IE153" s="532"/>
      <c r="IF153" s="532"/>
      <c r="IG153" s="532"/>
      <c r="IH153" s="532"/>
      <c r="II153" s="532"/>
      <c r="IJ153" s="532"/>
      <c r="IK153" s="532"/>
      <c r="IL153" s="532"/>
      <c r="IM153" s="532"/>
      <c r="IN153" s="532"/>
      <c r="IO153" s="532"/>
      <c r="IP153" s="532"/>
      <c r="IQ153" s="532"/>
      <c r="IR153" s="532"/>
      <c r="IS153" s="532"/>
      <c r="IT153" s="532"/>
      <c r="IU153" s="532"/>
      <c r="IV153" s="532"/>
      <c r="IW153" s="532"/>
      <c r="IX153" s="532"/>
      <c r="IY153" s="532"/>
      <c r="IZ153" s="532"/>
      <c r="JA153" s="532"/>
      <c r="JB153" s="532"/>
      <c r="JC153" s="532"/>
      <c r="JD153" s="532"/>
      <c r="JE153" s="532"/>
      <c r="JF153" s="532"/>
      <c r="JG153" s="532"/>
      <c r="JH153" s="532"/>
      <c r="JI153" s="532"/>
      <c r="JJ153" s="532"/>
      <c r="JK153" s="532"/>
      <c r="JL153" s="532"/>
      <c r="JM153" s="532"/>
      <c r="JN153" s="532"/>
      <c r="JO153" s="532"/>
      <c r="JP153" s="532"/>
      <c r="JQ153" s="532"/>
      <c r="JR153" s="532"/>
      <c r="JS153" s="532"/>
      <c r="JT153" s="532"/>
      <c r="JU153" s="532"/>
      <c r="JV153" s="532"/>
      <c r="JW153" s="532"/>
      <c r="JX153" s="532"/>
      <c r="JY153" s="532"/>
      <c r="JZ153" s="532"/>
      <c r="KA153" s="532"/>
      <c r="KB153" s="532"/>
      <c r="KC153" s="532"/>
      <c r="KD153" s="532"/>
      <c r="KE153" s="532"/>
      <c r="KF153" s="532"/>
      <c r="KG153" s="532"/>
      <c r="KH153" s="532"/>
      <c r="KI153" s="532"/>
      <c r="KJ153" s="532"/>
      <c r="KK153" s="532"/>
      <c r="KL153" s="532"/>
      <c r="KM153" s="532"/>
      <c r="KN153" s="532"/>
      <c r="KO153" s="532"/>
      <c r="KP153" s="532"/>
      <c r="KQ153" s="532"/>
      <c r="KR153" s="532"/>
      <c r="KS153" s="532"/>
      <c r="KT153" s="532"/>
      <c r="KU153" s="532"/>
      <c r="KV153" s="532"/>
      <c r="KW153" s="532"/>
      <c r="KX153" s="532"/>
      <c r="KY153" s="532"/>
      <c r="KZ153" s="532"/>
      <c r="LA153" s="532"/>
      <c r="LB153" s="532"/>
      <c r="LC153" s="532"/>
      <c r="LD153" s="532"/>
      <c r="LE153" s="532"/>
      <c r="LF153" s="532"/>
      <c r="LG153" s="532"/>
      <c r="LH153" s="532"/>
      <c r="LI153" s="532"/>
      <c r="LJ153" s="532"/>
      <c r="LK153" s="532"/>
      <c r="LL153" s="532"/>
      <c r="LM153" s="532"/>
      <c r="LN153" s="532"/>
      <c r="LO153" s="532"/>
      <c r="LP153" s="532"/>
      <c r="LQ153" s="532"/>
      <c r="LR153" s="532"/>
      <c r="LS153" s="532"/>
      <c r="LT153" s="532"/>
      <c r="LU153" s="532"/>
      <c r="LV153" s="532"/>
      <c r="LW153" s="532"/>
      <c r="LX153" s="532"/>
      <c r="LY153" s="532"/>
      <c r="LZ153" s="532"/>
      <c r="MA153" s="532"/>
      <c r="MB153" s="532"/>
      <c r="MC153" s="532"/>
      <c r="MD153" s="532"/>
      <c r="ME153" s="532"/>
      <c r="MF153" s="532"/>
      <c r="MG153" s="532"/>
      <c r="MH153" s="532"/>
      <c r="MI153" s="532"/>
      <c r="MJ153" s="532"/>
      <c r="MK153" s="532"/>
      <c r="ML153" s="532"/>
      <c r="MM153" s="532"/>
      <c r="MN153" s="532"/>
      <c r="MO153" s="532"/>
      <c r="MP153" s="532"/>
      <c r="MQ153" s="532"/>
      <c r="MR153" s="532"/>
      <c r="MS153" s="532"/>
      <c r="MT153" s="532"/>
      <c r="MU153" s="532"/>
    </row>
    <row r="154" spans="1:359" ht="23" customHeight="1" thickBot="1">
      <c r="B154" s="35"/>
      <c r="C154" s="238"/>
      <c r="D154" s="598" t="s">
        <v>613</v>
      </c>
      <c r="E154" s="602" t="s">
        <v>614</v>
      </c>
      <c r="F154" s="307"/>
      <c r="G154" s="307"/>
      <c r="H154" s="598" t="s">
        <v>615</v>
      </c>
      <c r="I154" s="746" t="s">
        <v>616</v>
      </c>
      <c r="J154" s="747"/>
      <c r="K154" s="747"/>
      <c r="L154" s="747"/>
      <c r="M154" s="603" t="s">
        <v>605</v>
      </c>
      <c r="N154" s="50"/>
      <c r="O154" s="50"/>
      <c r="P154" s="50"/>
      <c r="Q154" s="50"/>
      <c r="R154" s="50"/>
      <c r="S154" s="50"/>
      <c r="T154" s="50"/>
      <c r="U154" s="38"/>
      <c r="AA154" s="115"/>
      <c r="AB154" s="115"/>
      <c r="AC154" s="115"/>
      <c r="AD154" s="115"/>
      <c r="AE154" s="115" t="s">
        <v>559</v>
      </c>
      <c r="AF154" s="115"/>
      <c r="AG154" s="115"/>
      <c r="AI154" s="28">
        <f>SUM(AL$150:AL154)</f>
        <v>0</v>
      </c>
      <c r="AJ154" s="606" t="s">
        <v>500</v>
      </c>
      <c r="AK154" s="614" t="s">
        <v>146</v>
      </c>
      <c r="AL154" s="530">
        <f t="shared" si="15"/>
        <v>0</v>
      </c>
    </row>
    <row r="155" spans="1:359" ht="17" customHeight="1">
      <c r="B155" s="35"/>
      <c r="C155" s="157">
        <v>1</v>
      </c>
      <c r="D155" s="404" t="e">
        <f>IF(AE21="oui",F81,VLOOKUP(C155,$AI$150:$AJ$159,2,FALSE))</f>
        <v>#N/A</v>
      </c>
      <c r="E155" s="405" t="str">
        <f>IF($E$9="Données manquantes","non déterminable",(VLOOKUP(D155,D$22:E$56,2,FALSE))/$E$9)</f>
        <v>non déterminable</v>
      </c>
      <c r="F155" s="395"/>
      <c r="G155" s="395"/>
      <c r="H155" s="401" t="e">
        <f>VLOOKUP(D155,D$22:E$56,2,FALSE)</f>
        <v>#N/A</v>
      </c>
      <c r="I155" s="748"/>
      <c r="J155" s="749"/>
      <c r="K155" s="749"/>
      <c r="L155" s="750"/>
      <c r="M155" s="551" t="str">
        <f>IF(ISNA(D155),"",IF(AND(D155="Seeforelle",O$167="nein"),"",IF(D155=F$81,VLOOKUP("ja",AA$151:AG$165,7,FALSE),IF(ISNA(VLOOKUP(I155,W$151:X$153,2,FALSE)),"densité non évaluée",VLOOKUP(I155,W$151:X$153,2,FALSE)))))</f>
        <v/>
      </c>
      <c r="N155" s="50"/>
      <c r="O155" s="762" t="s">
        <v>172</v>
      </c>
      <c r="P155" s="762"/>
      <c r="Q155" s="762"/>
      <c r="R155" s="762"/>
      <c r="S155" s="50"/>
      <c r="T155" s="50"/>
      <c r="U155" s="38"/>
      <c r="AA155" s="28" t="str">
        <f>IF(SUM(AB155:AD155)=3,"ja","nein")</f>
        <v>ja</v>
      </c>
      <c r="AB155" s="28">
        <f>IF($K$11=AE$154,1,0)</f>
        <v>1</v>
      </c>
      <c r="AC155" s="28">
        <f>IF($E$155&gt;AE155,1,0)</f>
        <v>1</v>
      </c>
      <c r="AD155" s="28">
        <v>1</v>
      </c>
      <c r="AE155" s="50">
        <v>2500</v>
      </c>
      <c r="AF155" s="50"/>
      <c r="AG155" s="28">
        <v>0</v>
      </c>
      <c r="AI155" s="28">
        <f>SUM(AL$150:AL155)</f>
        <v>0</v>
      </c>
      <c r="AJ155" s="606" t="s">
        <v>521</v>
      </c>
      <c r="AK155" s="614" t="s">
        <v>33</v>
      </c>
      <c r="AL155" s="530">
        <f t="shared" si="15"/>
        <v>0</v>
      </c>
    </row>
    <row r="156" spans="1:359" ht="17" customHeight="1">
      <c r="B156" s="35"/>
      <c r="C156" s="157">
        <v>2</v>
      </c>
      <c r="D156" s="399" t="e">
        <f t="shared" ref="D156:D165" si="16">IF(AE$21="oui",VLOOKUP(C155,$AI$150:$AJ$159,2,FALSE),VLOOKUP(C156,$AI$150:$AJ$159,2,FALSE))</f>
        <v>#N/A</v>
      </c>
      <c r="E156" s="406" t="str">
        <f>IF($E$9="Données manquantes","non déterminable",(VLOOKUP(D156,D$22:E$56,2,FALSE))/$E$9)</f>
        <v>non déterminable</v>
      </c>
      <c r="F156" s="397"/>
      <c r="G156" s="397"/>
      <c r="H156" s="402" t="e">
        <f>VLOOKUP(D156,D$22:E$56,2,FALSE)</f>
        <v>#N/A</v>
      </c>
      <c r="I156" s="744"/>
      <c r="J156" s="744"/>
      <c r="K156" s="744"/>
      <c r="L156" s="744"/>
      <c r="M156" s="398" t="str">
        <f t="shared" ref="M156:M165" si="17">IF(ISNA(D156),"",IF(AND(D156="Seeforelle",O$167="nein"),"",IF(D156=F$81,VLOOKUP("ja",AA$151:AG$165,7,FALSE),IF(ISNA(VLOOKUP(I156,W$151:X$153,2,FALSE)),"densité non évaluée",VLOOKUP(I156,W$151:X$153,2,FALSE)))))</f>
        <v/>
      </c>
      <c r="N156" s="50"/>
      <c r="O156" s="300"/>
      <c r="P156" s="300"/>
      <c r="Q156" s="300"/>
      <c r="R156" s="300"/>
      <c r="S156" s="50"/>
      <c r="T156" s="50"/>
      <c r="U156" s="38"/>
      <c r="AA156" s="28" t="str">
        <f>IF(SUM(AB156:AD156)=3,"ja","nein")</f>
        <v>nein</v>
      </c>
      <c r="AB156" s="28">
        <f>IF($K$11=AE$154,1,0)</f>
        <v>1</v>
      </c>
      <c r="AC156" s="28">
        <f>IF($E$155&gt;AE156,1,0)</f>
        <v>1</v>
      </c>
      <c r="AD156" s="28">
        <f>IF($E$155&lt;=AF156,1,0)</f>
        <v>0</v>
      </c>
      <c r="AE156" s="28">
        <v>1000</v>
      </c>
      <c r="AF156" s="28">
        <v>2500</v>
      </c>
      <c r="AG156" s="28">
        <v>2</v>
      </c>
      <c r="AI156" s="28">
        <f>SUM(AL$150:AL156)</f>
        <v>0</v>
      </c>
      <c r="AJ156" s="314" t="s">
        <v>527</v>
      </c>
      <c r="AK156" s="614" t="s">
        <v>41</v>
      </c>
      <c r="AL156" s="530">
        <f t="shared" si="15"/>
        <v>0</v>
      </c>
    </row>
    <row r="157" spans="1:359" ht="17" customHeight="1">
      <c r="B157" s="35"/>
      <c r="C157" s="157">
        <v>3</v>
      </c>
      <c r="D157" s="399" t="e">
        <f t="shared" si="16"/>
        <v>#N/A</v>
      </c>
      <c r="E157" s="406" t="str">
        <f t="shared" ref="E157:E165" si="18">IF($E$9="Données manquantes","non déterminable",(VLOOKUP(D157,D$22:E$56,2,FALSE))/$E$9)</f>
        <v>non déterminable</v>
      </c>
      <c r="F157" s="397"/>
      <c r="G157" s="397"/>
      <c r="H157" s="402" t="e">
        <f t="shared" ref="H157:H165" si="19">VLOOKUP(D157,D$22:E$56,2,FALSE)</f>
        <v>#N/A</v>
      </c>
      <c r="I157" s="744"/>
      <c r="J157" s="744"/>
      <c r="K157" s="744"/>
      <c r="L157" s="744"/>
      <c r="M157" s="398" t="str">
        <f t="shared" si="17"/>
        <v/>
      </c>
      <c r="N157" s="50"/>
      <c r="O157" s="320"/>
      <c r="P157" s="320"/>
      <c r="Q157" s="320"/>
      <c r="R157" s="320"/>
      <c r="S157" s="50"/>
      <c r="T157" s="50"/>
      <c r="U157" s="38"/>
      <c r="AA157" s="28" t="str">
        <f>IF(SUM(AB157:AD157)=3,"ja","nein")</f>
        <v>nein</v>
      </c>
      <c r="AB157" s="28">
        <f>IF($K$11=AE$154,1,0)</f>
        <v>1</v>
      </c>
      <c r="AC157" s="28">
        <v>1</v>
      </c>
      <c r="AD157" s="28">
        <f>IF($E$155&lt;=AF157,1,0)</f>
        <v>0</v>
      </c>
      <c r="AF157" s="28">
        <v>1000</v>
      </c>
      <c r="AG157" s="28">
        <v>4</v>
      </c>
      <c r="AI157" s="28">
        <f>SUM(AL$150:AL157)</f>
        <v>0</v>
      </c>
      <c r="AJ157" s="315" t="s">
        <v>22</v>
      </c>
      <c r="AK157" s="614" t="s">
        <v>46</v>
      </c>
      <c r="AL157" s="530">
        <f t="shared" si="15"/>
        <v>0</v>
      </c>
    </row>
    <row r="158" spans="1:359" ht="17" customHeight="1">
      <c r="B158" s="35"/>
      <c r="C158" s="157">
        <v>4</v>
      </c>
      <c r="D158" s="399" t="e">
        <f t="shared" si="16"/>
        <v>#N/A</v>
      </c>
      <c r="E158" s="406" t="str">
        <f t="shared" si="18"/>
        <v>non déterminable</v>
      </c>
      <c r="F158" s="397"/>
      <c r="G158" s="397"/>
      <c r="H158" s="402" t="e">
        <f t="shared" si="19"/>
        <v>#N/A</v>
      </c>
      <c r="I158" s="744"/>
      <c r="J158" s="744"/>
      <c r="K158" s="744"/>
      <c r="L158" s="744"/>
      <c r="M158" s="398" t="str">
        <f t="shared" si="17"/>
        <v/>
      </c>
      <c r="N158" s="50"/>
      <c r="O158" s="321"/>
      <c r="P158" s="321"/>
      <c r="Q158" s="321"/>
      <c r="R158" s="321"/>
      <c r="S158" s="50"/>
      <c r="T158" s="50"/>
      <c r="U158" s="38"/>
      <c r="AA158" s="115"/>
      <c r="AB158" s="115"/>
      <c r="AC158" s="115"/>
      <c r="AD158" s="115"/>
      <c r="AE158" s="115" t="s">
        <v>560</v>
      </c>
      <c r="AF158" s="115"/>
      <c r="AG158" s="115"/>
      <c r="AI158" s="434">
        <f>SUM(AL$150:AL158)</f>
        <v>0</v>
      </c>
      <c r="AJ158" s="607" t="s">
        <v>531</v>
      </c>
      <c r="AK158" s="614" t="s">
        <v>47</v>
      </c>
      <c r="AL158" s="530">
        <f t="shared" si="15"/>
        <v>0</v>
      </c>
    </row>
    <row r="159" spans="1:359" ht="17" customHeight="1">
      <c r="B159" s="35"/>
      <c r="C159" s="157">
        <v>5</v>
      </c>
      <c r="D159" s="399" t="e">
        <f t="shared" si="16"/>
        <v>#N/A</v>
      </c>
      <c r="E159" s="406" t="str">
        <f t="shared" si="18"/>
        <v>non déterminable</v>
      </c>
      <c r="F159" s="397"/>
      <c r="G159" s="397"/>
      <c r="H159" s="402" t="e">
        <f t="shared" si="19"/>
        <v>#N/A</v>
      </c>
      <c r="I159" s="744"/>
      <c r="J159" s="744"/>
      <c r="K159" s="744"/>
      <c r="L159" s="744"/>
      <c r="M159" s="398" t="str">
        <f t="shared" si="17"/>
        <v/>
      </c>
      <c r="N159" s="50"/>
      <c r="O159" s="321"/>
      <c r="P159" s="321"/>
      <c r="Q159" s="321"/>
      <c r="R159" s="321"/>
      <c r="S159" s="50"/>
      <c r="T159" s="50"/>
      <c r="U159" s="38"/>
      <c r="AA159" s="28" t="str">
        <f>IF(SUM(AB159:AD159)=3,"ja","nein")</f>
        <v>nein</v>
      </c>
      <c r="AB159" s="28">
        <f>IF($K$11=AE$158,1,0)</f>
        <v>0</v>
      </c>
      <c r="AC159" s="28">
        <f>IF($E$155&gt;AE159,1,0)</f>
        <v>1</v>
      </c>
      <c r="AD159" s="28">
        <v>1</v>
      </c>
      <c r="AE159" s="28">
        <v>2000</v>
      </c>
      <c r="AG159" s="28">
        <v>0</v>
      </c>
      <c r="AI159" s="384">
        <f>SUM(AL$150:AL159)</f>
        <v>0</v>
      </c>
      <c r="AJ159" s="584" t="s">
        <v>523</v>
      </c>
      <c r="AK159" s="614" t="s">
        <v>53</v>
      </c>
      <c r="AL159" s="530">
        <f t="shared" si="15"/>
        <v>0</v>
      </c>
    </row>
    <row r="160" spans="1:359" ht="17" customHeight="1">
      <c r="B160" s="35"/>
      <c r="C160" s="157">
        <v>6</v>
      </c>
      <c r="D160" s="399" t="e">
        <f t="shared" si="16"/>
        <v>#N/A</v>
      </c>
      <c r="E160" s="406" t="str">
        <f t="shared" si="18"/>
        <v>non déterminable</v>
      </c>
      <c r="F160" s="397"/>
      <c r="G160" s="397"/>
      <c r="H160" s="402" t="e">
        <f t="shared" si="19"/>
        <v>#N/A</v>
      </c>
      <c r="I160" s="744"/>
      <c r="J160" s="744"/>
      <c r="K160" s="744"/>
      <c r="L160" s="744"/>
      <c r="M160" s="398" t="str">
        <f t="shared" si="17"/>
        <v/>
      </c>
      <c r="N160" s="50"/>
      <c r="O160" s="321"/>
      <c r="P160" s="321"/>
      <c r="Q160" s="321"/>
      <c r="R160" s="321"/>
      <c r="S160" s="50"/>
      <c r="T160" s="50"/>
      <c r="U160" s="38"/>
      <c r="AA160" s="28" t="str">
        <f>IF(SUM(AB160:AD160)=3,"ja","nein")</f>
        <v>nein</v>
      </c>
      <c r="AB160" s="28">
        <f>IF($K$11=AE$158,1,0)</f>
        <v>0</v>
      </c>
      <c r="AC160" s="28">
        <f>IF($E$155&gt;AE160,1,0)</f>
        <v>1</v>
      </c>
      <c r="AD160" s="28">
        <f>IF($E$155&lt;=AF160,1,0)</f>
        <v>0</v>
      </c>
      <c r="AE160" s="28">
        <v>500</v>
      </c>
      <c r="AF160" s="28">
        <v>2000</v>
      </c>
      <c r="AG160" s="28">
        <v>2</v>
      </c>
    </row>
    <row r="161" spans="1:359" ht="17" customHeight="1">
      <c r="B161" s="35"/>
      <c r="C161" s="157">
        <v>7</v>
      </c>
      <c r="D161" s="399" t="e">
        <f t="shared" si="16"/>
        <v>#N/A</v>
      </c>
      <c r="E161" s="406" t="str">
        <f t="shared" si="18"/>
        <v>non déterminable</v>
      </c>
      <c r="F161" s="397"/>
      <c r="G161" s="397"/>
      <c r="H161" s="402" t="e">
        <f t="shared" si="19"/>
        <v>#N/A</v>
      </c>
      <c r="I161" s="754"/>
      <c r="J161" s="755"/>
      <c r="K161" s="755"/>
      <c r="L161" s="756"/>
      <c r="M161" s="398" t="str">
        <f t="shared" si="17"/>
        <v/>
      </c>
      <c r="N161" s="50"/>
      <c r="O161" s="50"/>
      <c r="P161" s="50"/>
      <c r="Q161" s="50"/>
      <c r="R161" s="50"/>
      <c r="S161" s="50"/>
      <c r="T161" s="50"/>
      <c r="U161" s="38"/>
      <c r="AA161" s="28" t="str">
        <f>IF(SUM(AB161:AD161)=3,"ja","nein")</f>
        <v>nein</v>
      </c>
      <c r="AB161" s="28">
        <f>IF($K$11=AE$158,1,0)</f>
        <v>0</v>
      </c>
      <c r="AC161" s="28">
        <v>1</v>
      </c>
      <c r="AD161" s="28">
        <f>IF($E$155&lt;=AF161,1,0)</f>
        <v>0</v>
      </c>
      <c r="AF161" s="28">
        <v>500</v>
      </c>
      <c r="AG161" s="28">
        <v>4</v>
      </c>
    </row>
    <row r="162" spans="1:359" ht="17" customHeight="1">
      <c r="B162" s="35"/>
      <c r="C162" s="157">
        <v>8</v>
      </c>
      <c r="D162" s="399" t="e">
        <f t="shared" si="16"/>
        <v>#N/A</v>
      </c>
      <c r="E162" s="406" t="str">
        <f t="shared" si="18"/>
        <v>non déterminable</v>
      </c>
      <c r="F162" s="397"/>
      <c r="G162" s="397"/>
      <c r="H162" s="402" t="e">
        <f t="shared" si="19"/>
        <v>#N/A</v>
      </c>
      <c r="I162" s="744"/>
      <c r="J162" s="744"/>
      <c r="K162" s="744"/>
      <c r="L162" s="744"/>
      <c r="M162" s="398" t="str">
        <f t="shared" si="17"/>
        <v/>
      </c>
      <c r="N162" s="50"/>
      <c r="O162" s="50"/>
      <c r="P162" s="50"/>
      <c r="Q162" s="50"/>
      <c r="R162" s="50"/>
      <c r="S162" s="50"/>
      <c r="T162" s="50"/>
      <c r="U162" s="38"/>
      <c r="AA162" s="115"/>
      <c r="AB162" s="115"/>
      <c r="AC162" s="115"/>
      <c r="AD162" s="115"/>
      <c r="AE162" s="115" t="s">
        <v>561</v>
      </c>
      <c r="AF162" s="115"/>
      <c r="AG162" s="115"/>
    </row>
    <row r="163" spans="1:359" ht="17" customHeight="1">
      <c r="B163" s="35"/>
      <c r="C163" s="157">
        <v>9</v>
      </c>
      <c r="D163" s="399" t="e">
        <f t="shared" si="16"/>
        <v>#N/A</v>
      </c>
      <c r="E163" s="406" t="str">
        <f t="shared" si="18"/>
        <v>non déterminable</v>
      </c>
      <c r="F163" s="397"/>
      <c r="G163" s="397"/>
      <c r="H163" s="402" t="e">
        <f t="shared" si="19"/>
        <v>#N/A</v>
      </c>
      <c r="I163" s="754"/>
      <c r="J163" s="755"/>
      <c r="K163" s="755"/>
      <c r="L163" s="756"/>
      <c r="M163" s="398" t="str">
        <f t="shared" si="17"/>
        <v/>
      </c>
      <c r="N163" s="50"/>
      <c r="O163" s="50"/>
      <c r="P163" s="50"/>
      <c r="Q163" s="50"/>
      <c r="R163" s="50"/>
      <c r="S163" s="50"/>
      <c r="T163" s="50"/>
      <c r="U163" s="38"/>
      <c r="AA163" s="28" t="str">
        <f>IF(SUM(AB163:AD163)=3,"ja","nein")</f>
        <v>nein</v>
      </c>
      <c r="AB163" s="28">
        <f>IF($K$11=AE$162,1,0)</f>
        <v>0</v>
      </c>
      <c r="AC163" s="28">
        <f>IF($E$155&gt;AE163,1,0)</f>
        <v>1</v>
      </c>
      <c r="AD163" s="28">
        <v>1</v>
      </c>
      <c r="AE163" s="28">
        <v>500</v>
      </c>
      <c r="AG163" s="28">
        <v>0</v>
      </c>
    </row>
    <row r="164" spans="1:359" s="435" customFormat="1" ht="17" customHeight="1">
      <c r="B164" s="35"/>
      <c r="C164" s="157">
        <v>10</v>
      </c>
      <c r="D164" s="399" t="e">
        <f t="shared" si="16"/>
        <v>#N/A</v>
      </c>
      <c r="E164" s="406" t="str">
        <f t="shared" si="18"/>
        <v>non déterminable</v>
      </c>
      <c r="F164" s="397"/>
      <c r="G164" s="397"/>
      <c r="H164" s="402" t="e">
        <f t="shared" si="19"/>
        <v>#N/A</v>
      </c>
      <c r="I164" s="744"/>
      <c r="J164" s="744"/>
      <c r="K164" s="744"/>
      <c r="L164" s="744"/>
      <c r="M164" s="398" t="str">
        <f t="shared" si="17"/>
        <v/>
      </c>
      <c r="N164" s="434"/>
      <c r="O164" s="434"/>
      <c r="P164" s="434"/>
      <c r="Q164" s="434"/>
      <c r="R164" s="434"/>
      <c r="S164" s="434"/>
      <c r="T164" s="434"/>
      <c r="U164" s="38"/>
      <c r="AA164" s="28" t="str">
        <f>IF(SUM(AB164:AD164)=3,"ja","nein")</f>
        <v>nein</v>
      </c>
      <c r="AB164" s="28">
        <f>IF($K$11=AE$162,1,0)</f>
        <v>0</v>
      </c>
      <c r="AC164" s="28">
        <f>IF($E$155&gt;AE164,1,0)</f>
        <v>1</v>
      </c>
      <c r="AD164" s="28">
        <f>IF($E$155&lt;=AF164,1,0)</f>
        <v>0</v>
      </c>
      <c r="AE164" s="28">
        <v>200</v>
      </c>
      <c r="AF164" s="28">
        <v>500</v>
      </c>
      <c r="AG164" s="28">
        <v>2</v>
      </c>
      <c r="AK164" s="108"/>
      <c r="AL164" s="108"/>
      <c r="AM164" s="108"/>
      <c r="AN164" s="108"/>
      <c r="AO164" s="108"/>
      <c r="AX164" s="509"/>
      <c r="CB164" s="532"/>
      <c r="CC164" s="532"/>
      <c r="CD164" s="532"/>
      <c r="CE164" s="532"/>
      <c r="CF164" s="532"/>
      <c r="CG164" s="532"/>
      <c r="CH164" s="532"/>
      <c r="CI164" s="532"/>
      <c r="CJ164" s="532"/>
      <c r="CK164" s="532"/>
      <c r="CL164" s="532"/>
      <c r="CM164" s="532"/>
      <c r="CN164" s="532"/>
      <c r="CO164" s="532"/>
      <c r="CP164" s="532"/>
      <c r="CQ164" s="532"/>
      <c r="CR164" s="532"/>
      <c r="CS164" s="532"/>
      <c r="CT164" s="532"/>
      <c r="CU164" s="532"/>
      <c r="CV164" s="532"/>
      <c r="CW164" s="532"/>
      <c r="CX164" s="532"/>
      <c r="CY164" s="532"/>
      <c r="CZ164" s="532"/>
      <c r="DA164" s="532"/>
      <c r="DB164" s="532"/>
      <c r="DC164" s="532"/>
      <c r="DD164" s="532"/>
      <c r="DE164" s="532"/>
      <c r="DF164" s="532"/>
      <c r="DG164" s="532"/>
      <c r="DH164" s="532"/>
      <c r="DI164" s="532"/>
      <c r="DJ164" s="532"/>
      <c r="DK164" s="532"/>
      <c r="DL164" s="532"/>
      <c r="DM164" s="532"/>
      <c r="DN164" s="532"/>
      <c r="DO164" s="532"/>
      <c r="DP164" s="532"/>
      <c r="DQ164" s="532"/>
      <c r="DR164" s="532"/>
      <c r="DS164" s="532"/>
      <c r="DT164" s="532"/>
      <c r="DU164" s="532"/>
      <c r="DV164" s="532"/>
      <c r="DW164" s="532"/>
      <c r="DX164" s="532"/>
      <c r="DY164" s="532"/>
      <c r="DZ164" s="532"/>
      <c r="EA164" s="532"/>
      <c r="EB164" s="532"/>
      <c r="EC164" s="532"/>
      <c r="ED164" s="532"/>
      <c r="EE164" s="532"/>
      <c r="EF164" s="532"/>
      <c r="EG164" s="532"/>
      <c r="EH164" s="532"/>
      <c r="EI164" s="532"/>
      <c r="EJ164" s="532"/>
      <c r="EK164" s="532"/>
      <c r="EL164" s="532"/>
      <c r="EM164" s="532"/>
      <c r="EN164" s="532"/>
      <c r="EO164" s="532"/>
      <c r="EP164" s="532"/>
      <c r="EQ164" s="532"/>
      <c r="ER164" s="532"/>
      <c r="ES164" s="532"/>
      <c r="ET164" s="532"/>
      <c r="EU164" s="532"/>
      <c r="EV164" s="532"/>
      <c r="EW164" s="532"/>
      <c r="EX164" s="532"/>
      <c r="EY164" s="532"/>
      <c r="EZ164" s="532"/>
      <c r="FA164" s="532"/>
      <c r="FB164" s="532"/>
      <c r="FC164" s="532"/>
      <c r="FD164" s="532"/>
      <c r="FE164" s="532"/>
      <c r="FF164" s="532"/>
      <c r="FG164" s="532"/>
      <c r="FH164" s="532"/>
      <c r="FI164" s="532"/>
      <c r="FJ164" s="532"/>
      <c r="FK164" s="532"/>
      <c r="FL164" s="532"/>
      <c r="FM164" s="532"/>
      <c r="FN164" s="532"/>
      <c r="FO164" s="532"/>
      <c r="FP164" s="532"/>
      <c r="FQ164" s="532"/>
      <c r="FR164" s="532"/>
      <c r="FS164" s="532"/>
      <c r="FT164" s="532"/>
      <c r="FU164" s="532"/>
      <c r="FV164" s="532"/>
      <c r="FW164" s="532"/>
      <c r="FX164" s="532"/>
      <c r="FY164" s="532"/>
      <c r="FZ164" s="532"/>
      <c r="GA164" s="532"/>
      <c r="GB164" s="532"/>
      <c r="GC164" s="532"/>
      <c r="GD164" s="532"/>
      <c r="GE164" s="532"/>
      <c r="GF164" s="532"/>
      <c r="GG164" s="532"/>
      <c r="GH164" s="532"/>
      <c r="GI164" s="532"/>
      <c r="GJ164" s="532"/>
      <c r="GK164" s="532"/>
      <c r="GL164" s="532"/>
      <c r="GM164" s="532"/>
      <c r="GN164" s="532"/>
      <c r="GO164" s="532"/>
      <c r="GP164" s="532"/>
      <c r="GQ164" s="532"/>
      <c r="GR164" s="532"/>
      <c r="GS164" s="532"/>
      <c r="GT164" s="532"/>
      <c r="GU164" s="532"/>
      <c r="GV164" s="532"/>
      <c r="GW164" s="532"/>
      <c r="GX164" s="532"/>
      <c r="GY164" s="532"/>
      <c r="GZ164" s="532"/>
      <c r="HA164" s="532"/>
      <c r="HB164" s="532"/>
      <c r="HC164" s="532"/>
      <c r="HD164" s="532"/>
      <c r="HE164" s="532"/>
      <c r="HF164" s="532"/>
      <c r="HG164" s="532"/>
      <c r="HH164" s="532"/>
      <c r="HI164" s="532"/>
      <c r="HJ164" s="532"/>
      <c r="HK164" s="532"/>
      <c r="HL164" s="532"/>
      <c r="HM164" s="532"/>
      <c r="HN164" s="532"/>
      <c r="HO164" s="532"/>
      <c r="HP164" s="532"/>
      <c r="HQ164" s="532"/>
      <c r="HR164" s="532"/>
      <c r="HS164" s="532"/>
      <c r="HT164" s="532"/>
      <c r="HU164" s="532"/>
      <c r="HV164" s="532"/>
      <c r="HW164" s="532"/>
      <c r="HX164" s="532"/>
      <c r="HY164" s="532"/>
      <c r="HZ164" s="532"/>
      <c r="IA164" s="532"/>
      <c r="IB164" s="532"/>
      <c r="IC164" s="532"/>
      <c r="ID164" s="532"/>
      <c r="IE164" s="532"/>
      <c r="IF164" s="532"/>
      <c r="IG164" s="532"/>
      <c r="IH164" s="532"/>
      <c r="II164" s="532"/>
      <c r="IJ164" s="532"/>
      <c r="IK164" s="532"/>
      <c r="IL164" s="532"/>
      <c r="IM164" s="532"/>
      <c r="IN164" s="532"/>
      <c r="IO164" s="532"/>
      <c r="IP164" s="532"/>
      <c r="IQ164" s="532"/>
      <c r="IR164" s="532"/>
      <c r="IS164" s="532"/>
      <c r="IT164" s="532"/>
      <c r="IU164" s="532"/>
      <c r="IV164" s="532"/>
      <c r="IW164" s="532"/>
      <c r="IX164" s="532"/>
      <c r="IY164" s="532"/>
      <c r="IZ164" s="532"/>
      <c r="JA164" s="532"/>
      <c r="JB164" s="532"/>
      <c r="JC164" s="532"/>
      <c r="JD164" s="532"/>
      <c r="JE164" s="532"/>
      <c r="JF164" s="532"/>
      <c r="JG164" s="532"/>
      <c r="JH164" s="532"/>
      <c r="JI164" s="532"/>
      <c r="JJ164" s="532"/>
      <c r="JK164" s="532"/>
      <c r="JL164" s="532"/>
      <c r="JM164" s="532"/>
      <c r="JN164" s="532"/>
      <c r="JO164" s="532"/>
      <c r="JP164" s="532"/>
      <c r="JQ164" s="532"/>
      <c r="JR164" s="532"/>
      <c r="JS164" s="532"/>
      <c r="JT164" s="532"/>
      <c r="JU164" s="532"/>
      <c r="JV164" s="532"/>
      <c r="JW164" s="532"/>
      <c r="JX164" s="532"/>
      <c r="JY164" s="532"/>
      <c r="JZ164" s="532"/>
      <c r="KA164" s="532"/>
      <c r="KB164" s="532"/>
      <c r="KC164" s="532"/>
      <c r="KD164" s="532"/>
      <c r="KE164" s="532"/>
      <c r="KF164" s="532"/>
      <c r="KG164" s="532"/>
      <c r="KH164" s="532"/>
      <c r="KI164" s="532"/>
      <c r="KJ164" s="532"/>
      <c r="KK164" s="532"/>
      <c r="KL164" s="532"/>
      <c r="KM164" s="532"/>
      <c r="KN164" s="532"/>
      <c r="KO164" s="532"/>
      <c r="KP164" s="532"/>
      <c r="KQ164" s="532"/>
      <c r="KR164" s="532"/>
      <c r="KS164" s="532"/>
      <c r="KT164" s="532"/>
      <c r="KU164" s="532"/>
      <c r="KV164" s="532"/>
      <c r="KW164" s="532"/>
      <c r="KX164" s="532"/>
      <c r="KY164" s="532"/>
      <c r="KZ164" s="532"/>
      <c r="LA164" s="532"/>
      <c r="LB164" s="532"/>
      <c r="LC164" s="532"/>
      <c r="LD164" s="532"/>
      <c r="LE164" s="532"/>
      <c r="LF164" s="532"/>
      <c r="LG164" s="532"/>
      <c r="LH164" s="532"/>
      <c r="LI164" s="532"/>
      <c r="LJ164" s="532"/>
      <c r="LK164" s="532"/>
      <c r="LL164" s="532"/>
      <c r="LM164" s="532"/>
      <c r="LN164" s="532"/>
      <c r="LO164" s="532"/>
      <c r="LP164" s="532"/>
      <c r="LQ164" s="532"/>
      <c r="LR164" s="532"/>
      <c r="LS164" s="532"/>
      <c r="LT164" s="532"/>
      <c r="LU164" s="532"/>
      <c r="LV164" s="532"/>
      <c r="LW164" s="532"/>
      <c r="LX164" s="532"/>
      <c r="LY164" s="532"/>
      <c r="LZ164" s="532"/>
      <c r="MA164" s="532"/>
      <c r="MB164" s="532"/>
      <c r="MC164" s="532"/>
      <c r="MD164" s="532"/>
      <c r="ME164" s="532"/>
      <c r="MF164" s="532"/>
      <c r="MG164" s="532"/>
      <c r="MH164" s="532"/>
      <c r="MI164" s="532"/>
      <c r="MJ164" s="532"/>
      <c r="MK164" s="532"/>
      <c r="ML164" s="532"/>
      <c r="MM164" s="532"/>
      <c r="MN164" s="532"/>
      <c r="MO164" s="532"/>
      <c r="MP164" s="532"/>
      <c r="MQ164" s="532"/>
      <c r="MR164" s="532"/>
      <c r="MS164" s="532"/>
      <c r="MT164" s="532"/>
      <c r="MU164" s="532"/>
    </row>
    <row r="165" spans="1:359" ht="17" customHeight="1" thickBot="1">
      <c r="B165" s="35"/>
      <c r="C165" s="157">
        <v>11</v>
      </c>
      <c r="D165" s="400" t="e">
        <f t="shared" si="16"/>
        <v>#N/A</v>
      </c>
      <c r="E165" s="615" t="str">
        <f t="shared" si="18"/>
        <v>non déterminable</v>
      </c>
      <c r="F165" s="396"/>
      <c r="G165" s="396"/>
      <c r="H165" s="403" t="e">
        <f t="shared" si="19"/>
        <v>#N/A</v>
      </c>
      <c r="I165" s="757"/>
      <c r="J165" s="758"/>
      <c r="K165" s="758"/>
      <c r="L165" s="759"/>
      <c r="M165" s="552" t="str">
        <f t="shared" si="17"/>
        <v/>
      </c>
      <c r="N165" s="50"/>
      <c r="O165" s="50"/>
      <c r="P165" s="50"/>
      <c r="Q165" s="50"/>
      <c r="R165" s="50"/>
      <c r="S165" s="50"/>
      <c r="T165" s="50"/>
      <c r="U165" s="38"/>
      <c r="AA165" s="115" t="str">
        <f>IF(SUM(AB165:AD165)=3,"ja","nein")</f>
        <v>nein</v>
      </c>
      <c r="AB165" s="384">
        <f>IF($K$11=AE$162,1,0)</f>
        <v>0</v>
      </c>
      <c r="AC165" s="115">
        <v>1</v>
      </c>
      <c r="AD165" s="115">
        <f>IF($E$155&lt;=AF165,1,0)</f>
        <v>0</v>
      </c>
      <c r="AE165" s="115"/>
      <c r="AF165" s="115">
        <v>200</v>
      </c>
      <c r="AG165" s="115">
        <v>4</v>
      </c>
    </row>
    <row r="166" spans="1:359" s="509" customFormat="1" ht="36" customHeight="1" thickBot="1">
      <c r="B166" s="35"/>
      <c r="C166" s="157"/>
      <c r="D166" s="186"/>
      <c r="E166" s="549"/>
      <c r="F166" s="549"/>
      <c r="G166" s="549"/>
      <c r="H166" s="549"/>
      <c r="I166" s="549"/>
      <c r="J166" s="549"/>
      <c r="K166" s="549"/>
      <c r="L166" s="549"/>
      <c r="M166" s="550"/>
      <c r="N166" s="549"/>
      <c r="O166" s="713" t="s">
        <v>245</v>
      </c>
      <c r="P166" s="713"/>
      <c r="Q166" s="549"/>
      <c r="R166" s="549"/>
      <c r="S166" s="549"/>
      <c r="T166" s="549"/>
      <c r="U166" s="38"/>
      <c r="AA166" s="549"/>
      <c r="AB166" s="549"/>
      <c r="AC166" s="549"/>
      <c r="AD166" s="549"/>
      <c r="AE166" s="549"/>
      <c r="AF166" s="549"/>
      <c r="AG166" s="549"/>
      <c r="AK166" s="108"/>
      <c r="AL166" s="108"/>
      <c r="AM166" s="108"/>
      <c r="AN166" s="108"/>
      <c r="AO166" s="108"/>
      <c r="CB166" s="532"/>
      <c r="CC166" s="532"/>
      <c r="CD166" s="532"/>
      <c r="CE166" s="532"/>
      <c r="CF166" s="532"/>
      <c r="CG166" s="532"/>
      <c r="CH166" s="532"/>
      <c r="CI166" s="532"/>
      <c r="CJ166" s="532"/>
      <c r="CK166" s="532"/>
      <c r="CL166" s="532"/>
      <c r="CM166" s="532"/>
      <c r="CN166" s="532"/>
      <c r="CO166" s="532"/>
      <c r="CP166" s="532"/>
      <c r="CQ166" s="532"/>
      <c r="CR166" s="532"/>
      <c r="CS166" s="532"/>
      <c r="CT166" s="532"/>
      <c r="CU166" s="532"/>
      <c r="CV166" s="532"/>
      <c r="CW166" s="532"/>
      <c r="CX166" s="532"/>
      <c r="CY166" s="532"/>
      <c r="CZ166" s="532"/>
      <c r="DA166" s="532"/>
      <c r="DB166" s="532"/>
      <c r="DC166" s="532"/>
      <c r="DD166" s="532"/>
      <c r="DE166" s="532"/>
      <c r="DF166" s="532"/>
      <c r="DG166" s="532"/>
      <c r="DH166" s="532"/>
      <c r="DI166" s="532"/>
      <c r="DJ166" s="532"/>
      <c r="DK166" s="532"/>
      <c r="DL166" s="532"/>
      <c r="DM166" s="532"/>
      <c r="DN166" s="532"/>
      <c r="DO166" s="532"/>
      <c r="DP166" s="532"/>
      <c r="DQ166" s="532"/>
      <c r="DR166" s="532"/>
      <c r="DS166" s="532"/>
      <c r="DT166" s="532"/>
      <c r="DU166" s="532"/>
      <c r="DV166" s="532"/>
      <c r="DW166" s="532"/>
      <c r="DX166" s="532"/>
      <c r="DY166" s="532"/>
      <c r="DZ166" s="532"/>
      <c r="EA166" s="532"/>
      <c r="EB166" s="532"/>
      <c r="EC166" s="532"/>
      <c r="ED166" s="532"/>
      <c r="EE166" s="532"/>
      <c r="EF166" s="532"/>
      <c r="EG166" s="532"/>
      <c r="EH166" s="532"/>
      <c r="EI166" s="532"/>
      <c r="EJ166" s="532"/>
      <c r="EK166" s="532"/>
      <c r="EL166" s="532"/>
      <c r="EM166" s="532"/>
      <c r="EN166" s="532"/>
      <c r="EO166" s="532"/>
      <c r="EP166" s="532"/>
      <c r="EQ166" s="532"/>
      <c r="ER166" s="532"/>
      <c r="ES166" s="532"/>
      <c r="ET166" s="532"/>
      <c r="EU166" s="532"/>
      <c r="EV166" s="532"/>
      <c r="EW166" s="532"/>
      <c r="EX166" s="532"/>
      <c r="EY166" s="532"/>
      <c r="EZ166" s="532"/>
      <c r="FA166" s="532"/>
      <c r="FB166" s="532"/>
      <c r="FC166" s="532"/>
      <c r="FD166" s="532"/>
      <c r="FE166" s="532"/>
      <c r="FF166" s="532"/>
      <c r="FG166" s="532"/>
      <c r="FH166" s="532"/>
      <c r="FI166" s="532"/>
      <c r="FJ166" s="532"/>
      <c r="FK166" s="532"/>
      <c r="FL166" s="532"/>
      <c r="FM166" s="532"/>
      <c r="FN166" s="532"/>
      <c r="FO166" s="532"/>
      <c r="FP166" s="532"/>
      <c r="FQ166" s="532"/>
      <c r="FR166" s="532"/>
      <c r="FS166" s="532"/>
      <c r="FT166" s="532"/>
      <c r="FU166" s="532"/>
      <c r="FV166" s="532"/>
      <c r="FW166" s="532"/>
      <c r="FX166" s="532"/>
      <c r="FY166" s="532"/>
      <c r="FZ166" s="532"/>
      <c r="GA166" s="532"/>
      <c r="GB166" s="532"/>
      <c r="GC166" s="532"/>
      <c r="GD166" s="532"/>
      <c r="GE166" s="532"/>
      <c r="GF166" s="532"/>
      <c r="GG166" s="532"/>
      <c r="GH166" s="532"/>
      <c r="GI166" s="532"/>
      <c r="GJ166" s="532"/>
      <c r="GK166" s="532"/>
      <c r="GL166" s="532"/>
      <c r="GM166" s="532"/>
      <c r="GN166" s="532"/>
      <c r="GO166" s="532"/>
      <c r="GP166" s="532"/>
      <c r="GQ166" s="532"/>
      <c r="GR166" s="532"/>
      <c r="GS166" s="532"/>
      <c r="GT166" s="532"/>
      <c r="GU166" s="532"/>
      <c r="GV166" s="532"/>
      <c r="GW166" s="532"/>
      <c r="GX166" s="532"/>
      <c r="GY166" s="532"/>
      <c r="GZ166" s="532"/>
      <c r="HA166" s="532"/>
      <c r="HB166" s="532"/>
      <c r="HC166" s="532"/>
      <c r="HD166" s="532"/>
      <c r="HE166" s="532"/>
      <c r="HF166" s="532"/>
      <c r="HG166" s="532"/>
      <c r="HH166" s="532"/>
      <c r="HI166" s="532"/>
      <c r="HJ166" s="532"/>
      <c r="HK166" s="532"/>
      <c r="HL166" s="532"/>
      <c r="HM166" s="532"/>
      <c r="HN166" s="532"/>
      <c r="HO166" s="532"/>
      <c r="HP166" s="532"/>
      <c r="HQ166" s="532"/>
      <c r="HR166" s="532"/>
      <c r="HS166" s="532"/>
      <c r="HT166" s="532"/>
      <c r="HU166" s="532"/>
      <c r="HV166" s="532"/>
      <c r="HW166" s="532"/>
      <c r="HX166" s="532"/>
      <c r="HY166" s="532"/>
      <c r="HZ166" s="532"/>
      <c r="IA166" s="532"/>
      <c r="IB166" s="532"/>
      <c r="IC166" s="532"/>
      <c r="ID166" s="532"/>
      <c r="IE166" s="532"/>
      <c r="IF166" s="532"/>
      <c r="IG166" s="532"/>
      <c r="IH166" s="532"/>
      <c r="II166" s="532"/>
      <c r="IJ166" s="532"/>
      <c r="IK166" s="532"/>
      <c r="IL166" s="532"/>
      <c r="IM166" s="532"/>
      <c r="IN166" s="532"/>
      <c r="IO166" s="532"/>
      <c r="IP166" s="532"/>
      <c r="IQ166" s="532"/>
      <c r="IR166" s="532"/>
      <c r="IS166" s="532"/>
      <c r="IT166" s="532"/>
      <c r="IU166" s="532"/>
      <c r="IV166" s="532"/>
      <c r="IW166" s="532"/>
      <c r="IX166" s="532"/>
      <c r="IY166" s="532"/>
      <c r="IZ166" s="532"/>
      <c r="JA166" s="532"/>
      <c r="JB166" s="532"/>
      <c r="JC166" s="532"/>
      <c r="JD166" s="532"/>
      <c r="JE166" s="532"/>
      <c r="JF166" s="532"/>
      <c r="JG166" s="532"/>
      <c r="JH166" s="532"/>
      <c r="JI166" s="532"/>
      <c r="JJ166" s="532"/>
      <c r="JK166" s="532"/>
      <c r="JL166" s="532"/>
      <c r="JM166" s="532"/>
      <c r="JN166" s="532"/>
      <c r="JO166" s="532"/>
      <c r="JP166" s="532"/>
      <c r="JQ166" s="532"/>
      <c r="JR166" s="532"/>
      <c r="JS166" s="532"/>
      <c r="JT166" s="532"/>
      <c r="JU166" s="532"/>
      <c r="JV166" s="532"/>
      <c r="JW166" s="532"/>
      <c r="JX166" s="532"/>
      <c r="JY166" s="532"/>
      <c r="JZ166" s="532"/>
      <c r="KA166" s="532"/>
      <c r="KB166" s="532"/>
      <c r="KC166" s="532"/>
      <c r="KD166" s="532"/>
      <c r="KE166" s="532"/>
      <c r="KF166" s="532"/>
      <c r="KG166" s="532"/>
      <c r="KH166" s="532"/>
      <c r="KI166" s="532"/>
      <c r="KJ166" s="532"/>
      <c r="KK166" s="532"/>
      <c r="KL166" s="532"/>
      <c r="KM166" s="532"/>
      <c r="KN166" s="532"/>
      <c r="KO166" s="532"/>
      <c r="KP166" s="532"/>
      <c r="KQ166" s="532"/>
      <c r="KR166" s="532"/>
      <c r="KS166" s="532"/>
      <c r="KT166" s="532"/>
      <c r="KU166" s="532"/>
      <c r="KV166" s="532"/>
      <c r="KW166" s="532"/>
      <c r="KX166" s="532"/>
      <c r="KY166" s="532"/>
      <c r="KZ166" s="532"/>
      <c r="LA166" s="532"/>
      <c r="LB166" s="532"/>
      <c r="LC166" s="532"/>
      <c r="LD166" s="532"/>
      <c r="LE166" s="532"/>
      <c r="LF166" s="532"/>
      <c r="LG166" s="532"/>
      <c r="LH166" s="532"/>
      <c r="LI166" s="532"/>
      <c r="LJ166" s="532"/>
      <c r="LK166" s="532"/>
      <c r="LL166" s="532"/>
      <c r="LM166" s="532"/>
      <c r="LN166" s="532"/>
      <c r="LO166" s="532"/>
      <c r="LP166" s="532"/>
      <c r="LQ166" s="532"/>
      <c r="LR166" s="532"/>
      <c r="LS166" s="532"/>
      <c r="LT166" s="532"/>
      <c r="LU166" s="532"/>
      <c r="LV166" s="532"/>
      <c r="LW166" s="532"/>
      <c r="LX166" s="532"/>
      <c r="LY166" s="532"/>
      <c r="LZ166" s="532"/>
      <c r="MA166" s="532"/>
      <c r="MB166" s="532"/>
      <c r="MC166" s="532"/>
      <c r="MD166" s="532"/>
      <c r="ME166" s="532"/>
      <c r="MF166" s="532"/>
      <c r="MG166" s="532"/>
      <c r="MH166" s="532"/>
      <c r="MI166" s="532"/>
      <c r="MJ166" s="532"/>
      <c r="MK166" s="532"/>
      <c r="ML166" s="532"/>
      <c r="MM166" s="532"/>
      <c r="MN166" s="532"/>
      <c r="MO166" s="532"/>
      <c r="MP166" s="532"/>
      <c r="MQ166" s="532"/>
      <c r="MR166" s="532"/>
      <c r="MS166" s="532"/>
      <c r="MT166" s="532"/>
      <c r="MU166" s="532"/>
    </row>
    <row r="167" spans="1:359" s="509" customFormat="1" ht="48" customHeight="1" thickBot="1">
      <c r="B167" s="35"/>
      <c r="C167" s="157"/>
      <c r="D167" s="710" t="s">
        <v>246</v>
      </c>
      <c r="E167" s="711"/>
      <c r="F167" s="711"/>
      <c r="G167" s="711"/>
      <c r="H167" s="711"/>
      <c r="I167" s="711"/>
      <c r="J167" s="711"/>
      <c r="K167" s="711"/>
      <c r="L167" s="711"/>
      <c r="M167" s="712"/>
      <c r="N167" s="549"/>
      <c r="O167" s="714"/>
      <c r="P167" s="715"/>
      <c r="Q167" s="549"/>
      <c r="R167" s="549"/>
      <c r="S167" s="549"/>
      <c r="T167" s="549"/>
      <c r="U167" s="38"/>
      <c r="AA167" s="549"/>
      <c r="AB167" s="549"/>
      <c r="AC167" s="549"/>
      <c r="AD167" s="549"/>
      <c r="AE167" s="549"/>
      <c r="AF167" s="549"/>
      <c r="AG167" s="549"/>
      <c r="AK167" s="108"/>
      <c r="AL167" s="108"/>
      <c r="AM167" s="108"/>
      <c r="AN167" s="108"/>
      <c r="AO167" s="108"/>
      <c r="CB167" s="532"/>
      <c r="CC167" s="532"/>
      <c r="CD167" s="532"/>
      <c r="CE167" s="532"/>
      <c r="CF167" s="532"/>
      <c r="CG167" s="532"/>
      <c r="CH167" s="532"/>
      <c r="CI167" s="532"/>
      <c r="CJ167" s="532"/>
      <c r="CK167" s="532"/>
      <c r="CL167" s="532"/>
      <c r="CM167" s="532"/>
      <c r="CN167" s="532"/>
      <c r="CO167" s="532"/>
      <c r="CP167" s="532"/>
      <c r="CQ167" s="532"/>
      <c r="CR167" s="532"/>
      <c r="CS167" s="532"/>
      <c r="CT167" s="532"/>
      <c r="CU167" s="532"/>
      <c r="CV167" s="532"/>
      <c r="CW167" s="532"/>
      <c r="CX167" s="532"/>
      <c r="CY167" s="532"/>
      <c r="CZ167" s="532"/>
      <c r="DA167" s="532"/>
      <c r="DB167" s="532"/>
      <c r="DC167" s="532"/>
      <c r="DD167" s="532"/>
      <c r="DE167" s="532"/>
      <c r="DF167" s="532"/>
      <c r="DG167" s="532"/>
      <c r="DH167" s="532"/>
      <c r="DI167" s="532"/>
      <c r="DJ167" s="532"/>
      <c r="DK167" s="532"/>
      <c r="DL167" s="532"/>
      <c r="DM167" s="532"/>
      <c r="DN167" s="532"/>
      <c r="DO167" s="532"/>
      <c r="DP167" s="532"/>
      <c r="DQ167" s="532"/>
      <c r="DR167" s="532"/>
      <c r="DS167" s="532"/>
      <c r="DT167" s="532"/>
      <c r="DU167" s="532"/>
      <c r="DV167" s="532"/>
      <c r="DW167" s="532"/>
      <c r="DX167" s="532"/>
      <c r="DY167" s="532"/>
      <c r="DZ167" s="532"/>
      <c r="EA167" s="532"/>
      <c r="EB167" s="532"/>
      <c r="EC167" s="532"/>
      <c r="ED167" s="532"/>
      <c r="EE167" s="532"/>
      <c r="EF167" s="532"/>
      <c r="EG167" s="532"/>
      <c r="EH167" s="532"/>
      <c r="EI167" s="532"/>
      <c r="EJ167" s="532"/>
      <c r="EK167" s="532"/>
      <c r="EL167" s="532"/>
      <c r="EM167" s="532"/>
      <c r="EN167" s="532"/>
      <c r="EO167" s="532"/>
      <c r="EP167" s="532"/>
      <c r="EQ167" s="532"/>
      <c r="ER167" s="532"/>
      <c r="ES167" s="532"/>
      <c r="ET167" s="532"/>
      <c r="EU167" s="532"/>
      <c r="EV167" s="532"/>
      <c r="EW167" s="532"/>
      <c r="EX167" s="532"/>
      <c r="EY167" s="532"/>
      <c r="EZ167" s="532"/>
      <c r="FA167" s="532"/>
      <c r="FB167" s="532"/>
      <c r="FC167" s="532"/>
      <c r="FD167" s="532"/>
      <c r="FE167" s="532"/>
      <c r="FF167" s="532"/>
      <c r="FG167" s="532"/>
      <c r="FH167" s="532"/>
      <c r="FI167" s="532"/>
      <c r="FJ167" s="532"/>
      <c r="FK167" s="532"/>
      <c r="FL167" s="532"/>
      <c r="FM167" s="532"/>
      <c r="FN167" s="532"/>
      <c r="FO167" s="532"/>
      <c r="FP167" s="532"/>
      <c r="FQ167" s="532"/>
      <c r="FR167" s="532"/>
      <c r="FS167" s="532"/>
      <c r="FT167" s="532"/>
      <c r="FU167" s="532"/>
      <c r="FV167" s="532"/>
      <c r="FW167" s="532"/>
      <c r="FX167" s="532"/>
      <c r="FY167" s="532"/>
      <c r="FZ167" s="532"/>
      <c r="GA167" s="532"/>
      <c r="GB167" s="532"/>
      <c r="GC167" s="532"/>
      <c r="GD167" s="532"/>
      <c r="GE167" s="532"/>
      <c r="GF167" s="532"/>
      <c r="GG167" s="532"/>
      <c r="GH167" s="532"/>
      <c r="GI167" s="532"/>
      <c r="GJ167" s="532"/>
      <c r="GK167" s="532"/>
      <c r="GL167" s="532"/>
      <c r="GM167" s="532"/>
      <c r="GN167" s="532"/>
      <c r="GO167" s="532"/>
      <c r="GP167" s="532"/>
      <c r="GQ167" s="532"/>
      <c r="GR167" s="532"/>
      <c r="GS167" s="532"/>
      <c r="GT167" s="532"/>
      <c r="GU167" s="532"/>
      <c r="GV167" s="532"/>
      <c r="GW167" s="532"/>
      <c r="GX167" s="532"/>
      <c r="GY167" s="532"/>
      <c r="GZ167" s="532"/>
      <c r="HA167" s="532"/>
      <c r="HB167" s="532"/>
      <c r="HC167" s="532"/>
      <c r="HD167" s="532"/>
      <c r="HE167" s="532"/>
      <c r="HF167" s="532"/>
      <c r="HG167" s="532"/>
      <c r="HH167" s="532"/>
      <c r="HI167" s="532"/>
      <c r="HJ167" s="532"/>
      <c r="HK167" s="532"/>
      <c r="HL167" s="532"/>
      <c r="HM167" s="532"/>
      <c r="HN167" s="532"/>
      <c r="HO167" s="532"/>
      <c r="HP167" s="532"/>
      <c r="HQ167" s="532"/>
      <c r="HR167" s="532"/>
      <c r="HS167" s="532"/>
      <c r="HT167" s="532"/>
      <c r="HU167" s="532"/>
      <c r="HV167" s="532"/>
      <c r="HW167" s="532"/>
      <c r="HX167" s="532"/>
      <c r="HY167" s="532"/>
      <c r="HZ167" s="532"/>
      <c r="IA167" s="532"/>
      <c r="IB167" s="532"/>
      <c r="IC167" s="532"/>
      <c r="ID167" s="532"/>
      <c r="IE167" s="532"/>
      <c r="IF167" s="532"/>
      <c r="IG167" s="532"/>
      <c r="IH167" s="532"/>
      <c r="II167" s="532"/>
      <c r="IJ167" s="532"/>
      <c r="IK167" s="532"/>
      <c r="IL167" s="532"/>
      <c r="IM167" s="532"/>
      <c r="IN167" s="532"/>
      <c r="IO167" s="532"/>
      <c r="IP167" s="532"/>
      <c r="IQ167" s="532"/>
      <c r="IR167" s="532"/>
      <c r="IS167" s="532"/>
      <c r="IT167" s="532"/>
      <c r="IU167" s="532"/>
      <c r="IV167" s="532"/>
      <c r="IW167" s="532"/>
      <c r="IX167" s="532"/>
      <c r="IY167" s="532"/>
      <c r="IZ167" s="532"/>
      <c r="JA167" s="532"/>
      <c r="JB167" s="532"/>
      <c r="JC167" s="532"/>
      <c r="JD167" s="532"/>
      <c r="JE167" s="532"/>
      <c r="JF167" s="532"/>
      <c r="JG167" s="532"/>
      <c r="JH167" s="532"/>
      <c r="JI167" s="532"/>
      <c r="JJ167" s="532"/>
      <c r="JK167" s="532"/>
      <c r="JL167" s="532"/>
      <c r="JM167" s="532"/>
      <c r="JN167" s="532"/>
      <c r="JO167" s="532"/>
      <c r="JP167" s="532"/>
      <c r="JQ167" s="532"/>
      <c r="JR167" s="532"/>
      <c r="JS167" s="532"/>
      <c r="JT167" s="532"/>
      <c r="JU167" s="532"/>
      <c r="JV167" s="532"/>
      <c r="JW167" s="532"/>
      <c r="JX167" s="532"/>
      <c r="JY167" s="532"/>
      <c r="JZ167" s="532"/>
      <c r="KA167" s="532"/>
      <c r="KB167" s="532"/>
      <c r="KC167" s="532"/>
      <c r="KD167" s="532"/>
      <c r="KE167" s="532"/>
      <c r="KF167" s="532"/>
      <c r="KG167" s="532"/>
      <c r="KH167" s="532"/>
      <c r="KI167" s="532"/>
      <c r="KJ167" s="532"/>
      <c r="KK167" s="532"/>
      <c r="KL167" s="532"/>
      <c r="KM167" s="532"/>
      <c r="KN167" s="532"/>
      <c r="KO167" s="532"/>
      <c r="KP167" s="532"/>
      <c r="KQ167" s="532"/>
      <c r="KR167" s="532"/>
      <c r="KS167" s="532"/>
      <c r="KT167" s="532"/>
      <c r="KU167" s="532"/>
      <c r="KV167" s="532"/>
      <c r="KW167" s="532"/>
      <c r="KX167" s="532"/>
      <c r="KY167" s="532"/>
      <c r="KZ167" s="532"/>
      <c r="LA167" s="532"/>
      <c r="LB167" s="532"/>
      <c r="LC167" s="532"/>
      <c r="LD167" s="532"/>
      <c r="LE167" s="532"/>
      <c r="LF167" s="532"/>
      <c r="LG167" s="532"/>
      <c r="LH167" s="532"/>
      <c r="LI167" s="532"/>
      <c r="LJ167" s="532"/>
      <c r="LK167" s="532"/>
      <c r="LL167" s="532"/>
      <c r="LM167" s="532"/>
      <c r="LN167" s="532"/>
      <c r="LO167" s="532"/>
      <c r="LP167" s="532"/>
      <c r="LQ167" s="532"/>
      <c r="LR167" s="532"/>
      <c r="LS167" s="532"/>
      <c r="LT167" s="532"/>
      <c r="LU167" s="532"/>
      <c r="LV167" s="532"/>
      <c r="LW167" s="532"/>
      <c r="LX167" s="532"/>
      <c r="LY167" s="532"/>
      <c r="LZ167" s="532"/>
      <c r="MA167" s="532"/>
      <c r="MB167" s="532"/>
      <c r="MC167" s="532"/>
      <c r="MD167" s="532"/>
      <c r="ME167" s="532"/>
      <c r="MF167" s="532"/>
      <c r="MG167" s="532"/>
      <c r="MH167" s="532"/>
      <c r="MI167" s="532"/>
      <c r="MJ167" s="532"/>
      <c r="MK167" s="532"/>
      <c r="ML167" s="532"/>
      <c r="MM167" s="532"/>
      <c r="MN167" s="532"/>
      <c r="MO167" s="532"/>
      <c r="MP167" s="532"/>
      <c r="MQ167" s="532"/>
      <c r="MR167" s="532"/>
      <c r="MS167" s="532"/>
      <c r="MT167" s="532"/>
      <c r="MU167" s="532"/>
    </row>
    <row r="168" spans="1:359" ht="10" customHeight="1" thickBot="1">
      <c r="B168" s="35"/>
      <c r="C168" s="50"/>
      <c r="D168" s="186"/>
      <c r="E168" s="50"/>
      <c r="F168" s="50"/>
      <c r="G168" s="50"/>
      <c r="H168" s="50"/>
      <c r="I168" s="50"/>
      <c r="J168" s="50"/>
      <c r="K168" s="50"/>
      <c r="L168" s="50"/>
      <c r="M168" s="440"/>
      <c r="N168" s="50"/>
      <c r="O168" s="50"/>
      <c r="P168" s="50"/>
      <c r="Q168" s="50"/>
      <c r="R168" s="50"/>
      <c r="S168" s="50"/>
      <c r="T168" s="50"/>
      <c r="U168" s="38"/>
    </row>
    <row r="169" spans="1:359" ht="4" customHeight="1">
      <c r="B169" s="240"/>
      <c r="C169" s="228"/>
      <c r="D169" s="229"/>
      <c r="E169" s="228"/>
      <c r="F169" s="228"/>
      <c r="G169" s="228"/>
      <c r="H169" s="228"/>
      <c r="I169" s="228"/>
      <c r="J169" s="228"/>
      <c r="K169" s="228"/>
      <c r="L169" s="228"/>
      <c r="M169" s="485"/>
      <c r="N169" s="228"/>
      <c r="O169" s="228"/>
      <c r="P169" s="228"/>
      <c r="Q169" s="228"/>
      <c r="R169" s="228"/>
      <c r="S169" s="228"/>
      <c r="T169" s="228"/>
      <c r="U169" s="230"/>
    </row>
    <row r="170" spans="1:359" ht="23" customHeight="1">
      <c r="A170" s="371"/>
      <c r="B170" s="188"/>
      <c r="C170" s="191" t="s">
        <v>617</v>
      </c>
      <c r="D170" s="241"/>
      <c r="E170" s="189"/>
      <c r="F170" s="189"/>
      <c r="G170" s="189"/>
      <c r="H170" s="189"/>
      <c r="I170" s="189"/>
      <c r="J170" s="189"/>
      <c r="K170" s="189"/>
      <c r="L170" s="189"/>
      <c r="M170" s="272"/>
      <c r="N170" s="189"/>
      <c r="O170" s="189"/>
      <c r="P170" s="189"/>
      <c r="Q170" s="189"/>
      <c r="R170" s="189"/>
      <c r="S170" s="189"/>
      <c r="T170" s="189"/>
      <c r="U170" s="190"/>
    </row>
    <row r="171" spans="1:359" ht="23" customHeight="1">
      <c r="A171" s="371"/>
      <c r="B171" s="188"/>
      <c r="C171" s="189"/>
      <c r="D171" s="189"/>
      <c r="E171" s="192" t="s">
        <v>618</v>
      </c>
      <c r="F171" s="192"/>
      <c r="G171" s="192"/>
      <c r="H171" s="338" t="str">
        <f>IF(OR(M155="densité non évaluée",M156="densité non évaluée",M157="densité non évaluée",M158="densité non évaluée",M159="densité non évaluée",M160="densité non évaluée",M161="densité non évaluée",M162="densité non évaluée",M163="densité non évaluée",M164="densité non évaluée",M165="densité non évaluée",ISERROR(AVERAGE(M155:M165)),ISNA(D$155)),"non déterminable",AVERAGE(M155:M165))</f>
        <v>non déterminable</v>
      </c>
      <c r="I171" s="189"/>
      <c r="J171" s="189"/>
      <c r="K171" s="189"/>
      <c r="L171" s="189"/>
      <c r="M171" s="272"/>
      <c r="N171" s="189"/>
      <c r="O171" s="599" t="s">
        <v>619</v>
      </c>
      <c r="P171" s="195"/>
      <c r="Q171" s="195"/>
      <c r="R171" s="751" t="str">
        <f>IF(H171="non déterminable","non déterminable",IF(H171&lt;=1,0,IF(H171&gt;3,4,2)))</f>
        <v>non déterminable</v>
      </c>
      <c r="S171" s="752"/>
      <c r="T171" s="753"/>
      <c r="U171" s="190"/>
    </row>
    <row r="172" spans="1:359" ht="4" customHeight="1" thickBot="1">
      <c r="A172" s="371"/>
      <c r="B172" s="196"/>
      <c r="C172" s="197"/>
      <c r="D172" s="197"/>
      <c r="E172" s="197"/>
      <c r="F172" s="197"/>
      <c r="G172" s="197"/>
      <c r="H172" s="197"/>
      <c r="I172" s="197"/>
      <c r="J172" s="197"/>
      <c r="K172" s="197"/>
      <c r="L172" s="197"/>
      <c r="M172" s="480"/>
      <c r="N172" s="197"/>
      <c r="O172" s="197"/>
      <c r="P172" s="197"/>
      <c r="Q172" s="197"/>
      <c r="R172" s="197"/>
      <c r="S172" s="197"/>
      <c r="T172" s="197"/>
      <c r="U172" s="198"/>
    </row>
    <row r="173" spans="1:359" ht="23" customHeight="1">
      <c r="A173" s="371"/>
      <c r="B173" s="371"/>
      <c r="C173" s="371"/>
      <c r="D173" s="371"/>
      <c r="E173" s="371"/>
      <c r="F173" s="371"/>
      <c r="G173" s="371"/>
      <c r="H173" s="371"/>
      <c r="I173" s="371"/>
      <c r="J173" s="371"/>
      <c r="K173" s="371"/>
      <c r="L173" s="371"/>
      <c r="N173" s="371"/>
      <c r="O173" s="371"/>
      <c r="P173" s="371"/>
      <c r="Q173" s="371"/>
      <c r="R173" s="371"/>
      <c r="S173" s="371"/>
      <c r="T173" s="371"/>
    </row>
    <row r="174" spans="1:359" ht="23" customHeight="1">
      <c r="A174" s="371"/>
      <c r="B174" s="371"/>
      <c r="C174" s="371"/>
      <c r="D174" s="371"/>
      <c r="E174" s="371"/>
      <c r="F174" s="371"/>
      <c r="G174" s="371"/>
      <c r="H174" s="371"/>
      <c r="I174" s="371"/>
      <c r="J174" s="371"/>
      <c r="K174" s="371"/>
      <c r="L174" s="371"/>
      <c r="N174" s="371"/>
      <c r="O174" s="371"/>
      <c r="P174" s="371"/>
      <c r="Q174" s="371"/>
      <c r="R174" s="371"/>
      <c r="S174" s="371"/>
      <c r="T174" s="371"/>
    </row>
    <row r="175" spans="1:359" ht="23" customHeight="1" thickBot="1">
      <c r="A175" s="371"/>
      <c r="B175" s="371"/>
      <c r="C175" s="29" t="s">
        <v>620</v>
      </c>
      <c r="D175" s="371"/>
      <c r="E175" s="371"/>
      <c r="F175" s="371"/>
      <c r="G175" s="371"/>
      <c r="H175" s="371"/>
      <c r="I175" s="371"/>
      <c r="J175" s="371"/>
      <c r="K175" s="371"/>
      <c r="L175" s="371"/>
      <c r="N175" s="371"/>
      <c r="O175" s="371"/>
      <c r="P175" s="371"/>
      <c r="Q175" s="371"/>
      <c r="R175" s="371"/>
      <c r="S175" s="371"/>
      <c r="T175" s="371"/>
    </row>
    <row r="176" spans="1:359" ht="4" customHeight="1">
      <c r="A176" s="371"/>
      <c r="B176" s="30"/>
      <c r="C176" s="33"/>
      <c r="D176" s="33"/>
      <c r="E176" s="33"/>
      <c r="F176" s="33"/>
      <c r="G176" s="33"/>
      <c r="H176" s="33"/>
      <c r="I176" s="33"/>
      <c r="J176" s="33"/>
      <c r="K176" s="33"/>
      <c r="L176" s="33"/>
      <c r="M176" s="475"/>
      <c r="N176" s="33"/>
      <c r="O176" s="33"/>
      <c r="P176" s="33"/>
      <c r="Q176" s="33"/>
      <c r="R176" s="33"/>
      <c r="S176" s="33"/>
      <c r="T176" s="33"/>
      <c r="U176" s="34"/>
    </row>
    <row r="177" spans="1:359" ht="4" customHeight="1">
      <c r="A177" s="371"/>
      <c r="B177" s="35"/>
      <c r="C177" s="363"/>
      <c r="D177" s="363"/>
      <c r="E177" s="363"/>
      <c r="F177" s="363"/>
      <c r="G177" s="363"/>
      <c r="H177" s="363"/>
      <c r="I177" s="363"/>
      <c r="J177" s="363"/>
      <c r="K177" s="363"/>
      <c r="L177" s="363"/>
      <c r="M177" s="440"/>
      <c r="N177" s="363"/>
      <c r="O177" s="363"/>
      <c r="P177" s="363"/>
      <c r="Q177" s="363"/>
      <c r="R177" s="363"/>
      <c r="S177" s="363"/>
      <c r="T177" s="363"/>
      <c r="U177" s="38"/>
    </row>
    <row r="178" spans="1:359" ht="23" customHeight="1" thickBot="1">
      <c r="A178" s="371"/>
      <c r="B178" s="35"/>
      <c r="C178" s="363"/>
      <c r="D178" s="602" t="s">
        <v>621</v>
      </c>
      <c r="E178" s="167"/>
      <c r="F178" s="371"/>
      <c r="G178" s="603" t="s">
        <v>622</v>
      </c>
      <c r="H178" s="167"/>
      <c r="I178" s="371"/>
      <c r="J178" s="603" t="s">
        <v>623</v>
      </c>
      <c r="K178" s="167"/>
      <c r="L178" s="746" t="s">
        <v>624</v>
      </c>
      <c r="M178" s="747"/>
      <c r="N178" s="307"/>
      <c r="O178" s="604" t="s">
        <v>625</v>
      </c>
      <c r="P178" s="797"/>
      <c r="Q178" s="797"/>
      <c r="R178" s="363"/>
      <c r="S178" s="363"/>
      <c r="T178" s="363"/>
      <c r="U178" s="38"/>
    </row>
    <row r="179" spans="1:359" ht="11" customHeight="1">
      <c r="A179" s="242"/>
      <c r="B179" s="243"/>
      <c r="C179" s="367"/>
      <c r="D179" s="244" t="str">
        <f t="shared" ref="D179:D213" si="20">IF(ISNA(D22),"",D22)</f>
        <v/>
      </c>
      <c r="E179" s="245"/>
      <c r="F179" s="246"/>
      <c r="G179" s="366" t="str">
        <f t="array" ref="G179">IF(D179="","",VLOOKUP(D179,'Etape 2 (Biométrie)'!W$14:AB$76,6,FALSE)/COUNTIF('Etape 2 (Biométrie)'!D$13:D$2512,D179)*SUM(IF(('Etape 2 (Biométrie)'!D$13:D$2512=D179)*(LEN('Etape 2 (Biométrie)'!H$13:H$2512)&gt;0),1)))</f>
        <v/>
      </c>
      <c r="H179" s="246"/>
      <c r="I179" s="246"/>
      <c r="J179" s="354" t="str">
        <f>IF(D179="","",VLOOKUP(D179,'Etape 2 (Biométrie)'!W14:AB76,6,FALSE))</f>
        <v/>
      </c>
      <c r="K179" s="247"/>
      <c r="L179" s="743" t="str">
        <f>IF(D179="","",G179/J179*100)</f>
        <v/>
      </c>
      <c r="M179" s="743"/>
      <c r="N179" s="247"/>
      <c r="O179" s="306" t="str">
        <f t="shared" ref="O179:O213" si="21">IF(D179="","",IF(L179&lt;1,Z$183,IF(L179&gt;5,Z$185,Z$184)))</f>
        <v/>
      </c>
      <c r="P179" s="742"/>
      <c r="Q179" s="742"/>
      <c r="R179" s="364"/>
      <c r="S179" s="370"/>
      <c r="T179" s="370"/>
      <c r="U179" s="249"/>
      <c r="V179" s="242"/>
    </row>
    <row r="180" spans="1:359" ht="11" customHeight="1">
      <c r="A180" s="242"/>
      <c r="B180" s="243"/>
      <c r="C180" s="367"/>
      <c r="D180" s="253" t="str">
        <f t="shared" si="20"/>
        <v/>
      </c>
      <c r="E180" s="253"/>
      <c r="F180" s="254"/>
      <c r="G180" s="366" t="str">
        <f t="array" ref="G180">IF(D180="","",VLOOKUP(D180,'Etape 2 (Biométrie)'!W$14:AB$76,6,FALSE)/COUNTIF('Etape 2 (Biométrie)'!D$13:D$2512,D180)*SUM(IF(('Etape 2 (Biométrie)'!D$13:D$2512=D180)*(LEN('Etape 2 (Biométrie)'!H$13:H$2512)&gt;0),1)))</f>
        <v/>
      </c>
      <c r="H180" s="254"/>
      <c r="I180" s="255"/>
      <c r="J180" s="366" t="str">
        <f>IF(D180="","",VLOOKUP(D180,'Etape 2 (Biométrie)'!W15:AB77,6,FALSE))</f>
        <v/>
      </c>
      <c r="K180" s="256"/>
      <c r="L180" s="743" t="str">
        <f>IF(D180="","",G180/J180*100)</f>
        <v/>
      </c>
      <c r="M180" s="743"/>
      <c r="N180" s="256"/>
      <c r="O180" s="257" t="str">
        <f t="shared" si="21"/>
        <v/>
      </c>
      <c r="P180" s="742"/>
      <c r="Q180" s="742"/>
      <c r="R180" s="370"/>
      <c r="S180" s="370"/>
      <c r="T180" s="370"/>
      <c r="U180" s="249"/>
      <c r="V180" s="242"/>
    </row>
    <row r="181" spans="1:359" ht="11" customHeight="1">
      <c r="A181" s="242"/>
      <c r="B181" s="243"/>
      <c r="C181" s="367"/>
      <c r="D181" s="245" t="str">
        <f t="shared" si="20"/>
        <v/>
      </c>
      <c r="E181" s="253"/>
      <c r="F181" s="254"/>
      <c r="G181" s="366" t="str">
        <f t="array" ref="G181">IF(D181="","",VLOOKUP(D181,'Etape 2 (Biométrie)'!W$14:AB$76,6,FALSE)/COUNTIF('Etape 2 (Biométrie)'!D$13:D$2512,D181)*SUM(IF(('Etape 2 (Biométrie)'!D$13:D$2512=D181)*(LEN('Etape 2 (Biométrie)'!H$13:H$2512)&gt;0),1)))</f>
        <v/>
      </c>
      <c r="H181" s="255"/>
      <c r="I181" s="255"/>
      <c r="J181" s="366" t="str">
        <f>IF(D181="","",VLOOKUP(D181,'Etape 2 (Biométrie)'!W16:AB78,6,FALSE))</f>
        <v/>
      </c>
      <c r="K181" s="256"/>
      <c r="L181" s="743" t="str">
        <f t="shared" ref="L181:L213" si="22">IF(D181="","",G181/J181*100)</f>
        <v/>
      </c>
      <c r="M181" s="743"/>
      <c r="N181" s="256"/>
      <c r="O181" s="306" t="str">
        <f t="shared" si="21"/>
        <v/>
      </c>
      <c r="P181" s="742"/>
      <c r="Q181" s="742"/>
      <c r="R181" s="370"/>
      <c r="S181" s="370"/>
      <c r="T181" s="370"/>
      <c r="U181" s="249"/>
      <c r="V181" s="242"/>
    </row>
    <row r="182" spans="1:359" ht="11" customHeight="1" thickBot="1">
      <c r="A182" s="242"/>
      <c r="B182" s="243"/>
      <c r="C182" s="367"/>
      <c r="D182" s="245" t="str">
        <f t="shared" si="20"/>
        <v/>
      </c>
      <c r="E182" s="253"/>
      <c r="F182" s="254"/>
      <c r="G182" s="366" t="str">
        <f t="array" ref="G182">IF(D182="","",VLOOKUP(D182,'Etape 2 (Biométrie)'!W$14:AB$76,6,FALSE)/COUNTIF('Etape 2 (Biométrie)'!D$13:D$2512,D182)*SUM(IF(('Etape 2 (Biométrie)'!D$13:D$2512=D182)*(LEN('Etape 2 (Biométrie)'!H$13:H$2512)&gt;0),1)))</f>
        <v/>
      </c>
      <c r="H182" s="255"/>
      <c r="I182" s="255"/>
      <c r="J182" s="366" t="str">
        <f>IF(D182="","",VLOOKUP(D182,'Etape 2 (Biométrie)'!W17:AB79,6,FALSE))</f>
        <v/>
      </c>
      <c r="K182" s="256"/>
      <c r="L182" s="743" t="str">
        <f t="shared" si="22"/>
        <v/>
      </c>
      <c r="M182" s="743"/>
      <c r="N182" s="256"/>
      <c r="O182" s="306" t="str">
        <f t="shared" si="21"/>
        <v/>
      </c>
      <c r="P182" s="742"/>
      <c r="Q182" s="742"/>
      <c r="R182" s="370"/>
      <c r="S182" s="370"/>
      <c r="T182" s="370"/>
      <c r="U182" s="249"/>
      <c r="V182" s="242"/>
      <c r="W182" s="242"/>
      <c r="X182" s="250" t="s">
        <v>140</v>
      </c>
      <c r="Y182" s="250"/>
      <c r="Z182" s="250"/>
      <c r="AA182" s="250"/>
      <c r="AB182" s="250"/>
      <c r="AC182" s="251" t="s">
        <v>0</v>
      </c>
      <c r="AD182" s="242"/>
      <c r="AE182" s="242"/>
      <c r="AF182" s="242"/>
      <c r="AG182" s="242"/>
      <c r="AH182" s="242"/>
      <c r="AI182" s="242"/>
      <c r="AJ182" s="242"/>
      <c r="AK182" s="252"/>
      <c r="AL182" s="252"/>
    </row>
    <row r="183" spans="1:359" ht="11" customHeight="1">
      <c r="A183" s="242"/>
      <c r="B183" s="243"/>
      <c r="C183" s="367"/>
      <c r="D183" s="245" t="str">
        <f t="shared" si="20"/>
        <v/>
      </c>
      <c r="E183" s="253"/>
      <c r="F183" s="254"/>
      <c r="G183" s="366" t="str">
        <f t="array" ref="G183">IF(D183="","",VLOOKUP(D183,'Etape 2 (Biométrie)'!W$14:AB$76,6,FALSE)/COUNTIF('Etape 2 (Biométrie)'!D$13:D$2512,D183)*SUM(IF(('Etape 2 (Biométrie)'!D$13:D$2512=D183)*(LEN('Etape 2 (Biométrie)'!H$13:H$2512)&gt;0),1)))</f>
        <v/>
      </c>
      <c r="H183" s="255"/>
      <c r="I183" s="255"/>
      <c r="J183" s="366" t="str">
        <f>IF(D183="","",VLOOKUP(D183,'Etape 2 (Biométrie)'!W18:AB80,6,FALSE))</f>
        <v/>
      </c>
      <c r="K183" s="256"/>
      <c r="L183" s="743" t="str">
        <f t="shared" si="22"/>
        <v/>
      </c>
      <c r="M183" s="743"/>
      <c r="N183" s="256"/>
      <c r="O183" s="306" t="str">
        <f t="shared" si="21"/>
        <v/>
      </c>
      <c r="P183" s="742"/>
      <c r="Q183" s="742"/>
      <c r="R183" s="370"/>
      <c r="S183" s="370"/>
      <c r="T183" s="370"/>
      <c r="U183" s="249"/>
      <c r="V183" s="242"/>
      <c r="W183" s="242"/>
      <c r="X183" s="258" t="s">
        <v>143</v>
      </c>
      <c r="Y183" s="259" t="s">
        <v>139</v>
      </c>
      <c r="Z183" s="796" t="s">
        <v>670</v>
      </c>
      <c r="AA183" s="796"/>
      <c r="AB183" s="796"/>
      <c r="AC183" s="260">
        <v>0</v>
      </c>
      <c r="AD183" s="242"/>
      <c r="AE183" s="242"/>
      <c r="AF183" s="242"/>
      <c r="AG183" s="242"/>
      <c r="AH183" s="242"/>
      <c r="AI183" s="242"/>
      <c r="AJ183" s="242"/>
      <c r="AK183" s="252"/>
      <c r="AL183" s="252"/>
    </row>
    <row r="184" spans="1:359" s="242" customFormat="1" ht="11" customHeight="1">
      <c r="B184" s="243"/>
      <c r="C184" s="367"/>
      <c r="D184" s="245" t="str">
        <f t="shared" si="20"/>
        <v/>
      </c>
      <c r="E184" s="253"/>
      <c r="F184" s="254"/>
      <c r="G184" s="366" t="str">
        <f t="array" ref="G184">IF(D184="","",VLOOKUP(D184,'Etape 2 (Biométrie)'!W$14:AB$76,6,FALSE)/COUNTIF('Etape 2 (Biométrie)'!D$13:D$2512,D184)*SUM(IF(('Etape 2 (Biométrie)'!D$13:D$2512=D184)*(LEN('Etape 2 (Biométrie)'!H$13:H$2512)&gt;0),1)))</f>
        <v/>
      </c>
      <c r="H184" s="255"/>
      <c r="I184" s="255"/>
      <c r="J184" s="366" t="str">
        <f>IF(D184="","",VLOOKUP(D184,'Etape 2 (Biométrie)'!W19:AB81,6,FALSE))</f>
        <v/>
      </c>
      <c r="K184" s="256"/>
      <c r="L184" s="743" t="str">
        <f t="shared" si="22"/>
        <v/>
      </c>
      <c r="M184" s="743"/>
      <c r="N184" s="256"/>
      <c r="O184" s="306" t="str">
        <f t="shared" si="21"/>
        <v/>
      </c>
      <c r="P184" s="742"/>
      <c r="Q184" s="742"/>
      <c r="R184" s="370"/>
      <c r="S184" s="370"/>
      <c r="T184" s="370"/>
      <c r="U184" s="249"/>
      <c r="X184" s="261" t="s">
        <v>141</v>
      </c>
      <c r="Y184" s="248" t="s">
        <v>142</v>
      </c>
      <c r="Z184" s="794" t="s">
        <v>671</v>
      </c>
      <c r="AA184" s="794"/>
      <c r="AB184" s="794"/>
      <c r="AC184" s="260">
        <v>2</v>
      </c>
      <c r="AK184" s="252"/>
      <c r="AL184" s="252"/>
      <c r="AM184" s="252"/>
      <c r="AN184" s="252"/>
      <c r="AO184" s="252"/>
      <c r="CB184" s="618"/>
      <c r="CC184" s="618"/>
      <c r="CD184" s="618"/>
      <c r="CE184" s="618"/>
      <c r="CF184" s="618"/>
      <c r="CG184" s="618"/>
      <c r="CH184" s="618"/>
      <c r="CI184" s="618"/>
      <c r="CJ184" s="618"/>
      <c r="CK184" s="618"/>
      <c r="CL184" s="618"/>
      <c r="CM184" s="618"/>
      <c r="CN184" s="618"/>
      <c r="CO184" s="618"/>
      <c r="CP184" s="618"/>
      <c r="CQ184" s="618"/>
      <c r="CR184" s="618"/>
      <c r="CS184" s="618"/>
      <c r="CT184" s="618"/>
      <c r="CU184" s="618"/>
      <c r="CV184" s="618"/>
      <c r="CW184" s="618"/>
      <c r="CX184" s="618"/>
      <c r="CY184" s="618"/>
      <c r="CZ184" s="618"/>
      <c r="DA184" s="618"/>
      <c r="DB184" s="618"/>
      <c r="DC184" s="618"/>
      <c r="DD184" s="618"/>
      <c r="DE184" s="618"/>
      <c r="DF184" s="618"/>
      <c r="DG184" s="618"/>
      <c r="DH184" s="618"/>
      <c r="DI184" s="618"/>
      <c r="DJ184" s="618"/>
      <c r="DK184" s="618"/>
      <c r="DL184" s="618"/>
      <c r="DM184" s="618"/>
      <c r="DN184" s="618"/>
      <c r="DO184" s="618"/>
      <c r="DP184" s="618"/>
      <c r="DQ184" s="618"/>
      <c r="DR184" s="618"/>
      <c r="DS184" s="618"/>
      <c r="DT184" s="618"/>
      <c r="DU184" s="618"/>
      <c r="DV184" s="618"/>
      <c r="DW184" s="618"/>
      <c r="DX184" s="618"/>
      <c r="DY184" s="618"/>
      <c r="DZ184" s="618"/>
      <c r="EA184" s="618"/>
      <c r="EB184" s="618"/>
      <c r="EC184" s="618"/>
      <c r="ED184" s="618"/>
      <c r="EE184" s="618"/>
      <c r="EF184" s="618"/>
      <c r="EG184" s="618"/>
      <c r="EH184" s="618"/>
      <c r="EI184" s="618"/>
      <c r="EJ184" s="618"/>
      <c r="EK184" s="618"/>
      <c r="EL184" s="618"/>
      <c r="EM184" s="618"/>
      <c r="EN184" s="618"/>
      <c r="EO184" s="618"/>
      <c r="EP184" s="618"/>
      <c r="EQ184" s="618"/>
      <c r="ER184" s="618"/>
      <c r="ES184" s="618"/>
      <c r="ET184" s="618"/>
      <c r="EU184" s="618"/>
      <c r="EV184" s="618"/>
      <c r="EW184" s="618"/>
      <c r="EX184" s="618"/>
      <c r="EY184" s="618"/>
      <c r="EZ184" s="618"/>
      <c r="FA184" s="618"/>
      <c r="FB184" s="618"/>
      <c r="FC184" s="618"/>
      <c r="FD184" s="618"/>
      <c r="FE184" s="618"/>
      <c r="FF184" s="618"/>
      <c r="FG184" s="618"/>
      <c r="FH184" s="618"/>
      <c r="FI184" s="618"/>
      <c r="FJ184" s="618"/>
      <c r="FK184" s="618"/>
      <c r="FL184" s="618"/>
      <c r="FM184" s="618"/>
      <c r="FN184" s="618"/>
      <c r="FO184" s="618"/>
      <c r="FP184" s="618"/>
      <c r="FQ184" s="618"/>
      <c r="FR184" s="618"/>
      <c r="FS184" s="618"/>
      <c r="FT184" s="618"/>
      <c r="FU184" s="618"/>
      <c r="FV184" s="618"/>
      <c r="FW184" s="618"/>
      <c r="FX184" s="618"/>
      <c r="FY184" s="618"/>
      <c r="FZ184" s="618"/>
      <c r="GA184" s="618"/>
      <c r="GB184" s="618"/>
      <c r="GC184" s="618"/>
      <c r="GD184" s="618"/>
      <c r="GE184" s="618"/>
      <c r="GF184" s="618"/>
      <c r="GG184" s="618"/>
      <c r="GH184" s="618"/>
      <c r="GI184" s="618"/>
      <c r="GJ184" s="618"/>
      <c r="GK184" s="618"/>
      <c r="GL184" s="618"/>
      <c r="GM184" s="618"/>
      <c r="GN184" s="618"/>
      <c r="GO184" s="618"/>
      <c r="GP184" s="618"/>
      <c r="GQ184" s="618"/>
      <c r="GR184" s="618"/>
      <c r="GS184" s="618"/>
      <c r="GT184" s="618"/>
      <c r="GU184" s="618"/>
      <c r="GV184" s="618"/>
      <c r="GW184" s="618"/>
      <c r="GX184" s="618"/>
      <c r="GY184" s="618"/>
      <c r="GZ184" s="618"/>
      <c r="HA184" s="618"/>
      <c r="HB184" s="618"/>
      <c r="HC184" s="618"/>
      <c r="HD184" s="618"/>
      <c r="HE184" s="618"/>
      <c r="HF184" s="618"/>
      <c r="HG184" s="618"/>
      <c r="HH184" s="618"/>
      <c r="HI184" s="618"/>
      <c r="HJ184" s="618"/>
      <c r="HK184" s="618"/>
      <c r="HL184" s="618"/>
      <c r="HM184" s="618"/>
      <c r="HN184" s="618"/>
      <c r="HO184" s="618"/>
      <c r="HP184" s="618"/>
      <c r="HQ184" s="618"/>
      <c r="HR184" s="618"/>
      <c r="HS184" s="618"/>
      <c r="HT184" s="618"/>
      <c r="HU184" s="618"/>
      <c r="HV184" s="618"/>
      <c r="HW184" s="618"/>
      <c r="HX184" s="618"/>
      <c r="HY184" s="618"/>
      <c r="HZ184" s="618"/>
      <c r="IA184" s="618"/>
      <c r="IB184" s="618"/>
      <c r="IC184" s="618"/>
      <c r="ID184" s="618"/>
      <c r="IE184" s="618"/>
      <c r="IF184" s="618"/>
      <c r="IG184" s="618"/>
      <c r="IH184" s="618"/>
      <c r="II184" s="618"/>
      <c r="IJ184" s="618"/>
      <c r="IK184" s="618"/>
      <c r="IL184" s="618"/>
      <c r="IM184" s="618"/>
      <c r="IN184" s="618"/>
      <c r="IO184" s="618"/>
      <c r="IP184" s="618"/>
      <c r="IQ184" s="618"/>
      <c r="IR184" s="618"/>
      <c r="IS184" s="618"/>
      <c r="IT184" s="618"/>
      <c r="IU184" s="618"/>
      <c r="IV184" s="618"/>
      <c r="IW184" s="618"/>
      <c r="IX184" s="618"/>
      <c r="IY184" s="618"/>
      <c r="IZ184" s="618"/>
      <c r="JA184" s="618"/>
      <c r="JB184" s="618"/>
      <c r="JC184" s="618"/>
      <c r="JD184" s="618"/>
      <c r="JE184" s="618"/>
      <c r="JF184" s="618"/>
      <c r="JG184" s="618"/>
      <c r="JH184" s="618"/>
      <c r="JI184" s="618"/>
      <c r="JJ184" s="618"/>
      <c r="JK184" s="618"/>
      <c r="JL184" s="618"/>
      <c r="JM184" s="618"/>
      <c r="JN184" s="618"/>
      <c r="JO184" s="618"/>
      <c r="JP184" s="618"/>
      <c r="JQ184" s="618"/>
      <c r="JR184" s="618"/>
      <c r="JS184" s="618"/>
      <c r="JT184" s="618"/>
      <c r="JU184" s="618"/>
      <c r="JV184" s="618"/>
      <c r="JW184" s="618"/>
      <c r="JX184" s="618"/>
      <c r="JY184" s="618"/>
      <c r="JZ184" s="618"/>
      <c r="KA184" s="618"/>
      <c r="KB184" s="618"/>
      <c r="KC184" s="618"/>
      <c r="KD184" s="618"/>
      <c r="KE184" s="618"/>
      <c r="KF184" s="618"/>
      <c r="KG184" s="618"/>
      <c r="KH184" s="618"/>
      <c r="KI184" s="618"/>
      <c r="KJ184" s="618"/>
      <c r="KK184" s="618"/>
      <c r="KL184" s="618"/>
      <c r="KM184" s="618"/>
      <c r="KN184" s="618"/>
      <c r="KO184" s="618"/>
      <c r="KP184" s="618"/>
      <c r="KQ184" s="618"/>
      <c r="KR184" s="618"/>
      <c r="KS184" s="618"/>
      <c r="KT184" s="618"/>
      <c r="KU184" s="618"/>
      <c r="KV184" s="618"/>
      <c r="KW184" s="618"/>
      <c r="KX184" s="618"/>
      <c r="KY184" s="618"/>
      <c r="KZ184" s="618"/>
      <c r="LA184" s="618"/>
      <c r="LB184" s="618"/>
      <c r="LC184" s="618"/>
      <c r="LD184" s="618"/>
      <c r="LE184" s="618"/>
      <c r="LF184" s="618"/>
      <c r="LG184" s="618"/>
      <c r="LH184" s="618"/>
      <c r="LI184" s="618"/>
      <c r="LJ184" s="618"/>
      <c r="LK184" s="618"/>
      <c r="LL184" s="618"/>
      <c r="LM184" s="618"/>
      <c r="LN184" s="618"/>
      <c r="LO184" s="618"/>
      <c r="LP184" s="618"/>
      <c r="LQ184" s="618"/>
      <c r="LR184" s="618"/>
      <c r="LS184" s="618"/>
      <c r="LT184" s="618"/>
      <c r="LU184" s="618"/>
      <c r="LV184" s="618"/>
      <c r="LW184" s="618"/>
      <c r="LX184" s="618"/>
      <c r="LY184" s="618"/>
      <c r="LZ184" s="618"/>
      <c r="MA184" s="618"/>
      <c r="MB184" s="618"/>
      <c r="MC184" s="618"/>
      <c r="MD184" s="618"/>
      <c r="ME184" s="618"/>
      <c r="MF184" s="618"/>
      <c r="MG184" s="618"/>
      <c r="MH184" s="618"/>
      <c r="MI184" s="618"/>
      <c r="MJ184" s="618"/>
      <c r="MK184" s="618"/>
      <c r="ML184" s="618"/>
      <c r="MM184" s="618"/>
      <c r="MN184" s="618"/>
      <c r="MO184" s="618"/>
      <c r="MP184" s="618"/>
      <c r="MQ184" s="618"/>
      <c r="MR184" s="618"/>
      <c r="MS184" s="618"/>
      <c r="MT184" s="618"/>
      <c r="MU184" s="618"/>
    </row>
    <row r="185" spans="1:359" s="242" customFormat="1" ht="11" customHeight="1">
      <c r="B185" s="243"/>
      <c r="C185" s="367"/>
      <c r="D185" s="245" t="str">
        <f t="shared" si="20"/>
        <v/>
      </c>
      <c r="E185" s="253"/>
      <c r="F185" s="254"/>
      <c r="G185" s="366" t="str">
        <f t="array" ref="G185">IF(D185="","",VLOOKUP(D185,'Etape 2 (Biométrie)'!W$14:AB$76,6,FALSE)/COUNTIF('Etape 2 (Biométrie)'!D$13:D$2512,D185)*SUM(IF(('Etape 2 (Biométrie)'!D$13:D$2512=D185)*(LEN('Etape 2 (Biométrie)'!H$13:H$2512)&gt;0),1)))</f>
        <v/>
      </c>
      <c r="H185" s="255"/>
      <c r="I185" s="255"/>
      <c r="J185" s="366" t="str">
        <f>IF(D185="","",VLOOKUP(D185,'Etape 2 (Biométrie)'!W20:AB82,6,FALSE))</f>
        <v/>
      </c>
      <c r="K185" s="256"/>
      <c r="L185" s="743" t="str">
        <f t="shared" si="22"/>
        <v/>
      </c>
      <c r="M185" s="743"/>
      <c r="N185" s="256"/>
      <c r="O185" s="306" t="str">
        <f t="shared" si="21"/>
        <v/>
      </c>
      <c r="P185" s="742"/>
      <c r="Q185" s="742"/>
      <c r="R185" s="370"/>
      <c r="S185" s="370"/>
      <c r="T185" s="370"/>
      <c r="U185" s="249"/>
      <c r="X185" s="262" t="s">
        <v>144</v>
      </c>
      <c r="Y185" s="263">
        <v>5</v>
      </c>
      <c r="Z185" s="793" t="s">
        <v>672</v>
      </c>
      <c r="AA185" s="793"/>
      <c r="AB185" s="793"/>
      <c r="AC185" s="264">
        <v>4</v>
      </c>
      <c r="AK185" s="252"/>
      <c r="AL185" s="252"/>
      <c r="AM185" s="252"/>
      <c r="AN185" s="252"/>
      <c r="AO185" s="252"/>
      <c r="CB185" s="618"/>
      <c r="CC185" s="618"/>
      <c r="CD185" s="618"/>
      <c r="CE185" s="618"/>
      <c r="CF185" s="618"/>
      <c r="CG185" s="618"/>
      <c r="CH185" s="618"/>
      <c r="CI185" s="618"/>
      <c r="CJ185" s="618"/>
      <c r="CK185" s="618"/>
      <c r="CL185" s="618"/>
      <c r="CM185" s="618"/>
      <c r="CN185" s="618"/>
      <c r="CO185" s="618"/>
      <c r="CP185" s="618"/>
      <c r="CQ185" s="618"/>
      <c r="CR185" s="618"/>
      <c r="CS185" s="618"/>
      <c r="CT185" s="618"/>
      <c r="CU185" s="618"/>
      <c r="CV185" s="618"/>
      <c r="CW185" s="618"/>
      <c r="CX185" s="618"/>
      <c r="CY185" s="618"/>
      <c r="CZ185" s="618"/>
      <c r="DA185" s="618"/>
      <c r="DB185" s="618"/>
      <c r="DC185" s="618"/>
      <c r="DD185" s="618"/>
      <c r="DE185" s="618"/>
      <c r="DF185" s="618"/>
      <c r="DG185" s="618"/>
      <c r="DH185" s="618"/>
      <c r="DI185" s="618"/>
      <c r="DJ185" s="618"/>
      <c r="DK185" s="618"/>
      <c r="DL185" s="618"/>
      <c r="DM185" s="618"/>
      <c r="DN185" s="618"/>
      <c r="DO185" s="618"/>
      <c r="DP185" s="618"/>
      <c r="DQ185" s="618"/>
      <c r="DR185" s="618"/>
      <c r="DS185" s="618"/>
      <c r="DT185" s="618"/>
      <c r="DU185" s="618"/>
      <c r="DV185" s="618"/>
      <c r="DW185" s="618"/>
      <c r="DX185" s="618"/>
      <c r="DY185" s="618"/>
      <c r="DZ185" s="618"/>
      <c r="EA185" s="618"/>
      <c r="EB185" s="618"/>
      <c r="EC185" s="618"/>
      <c r="ED185" s="618"/>
      <c r="EE185" s="618"/>
      <c r="EF185" s="618"/>
      <c r="EG185" s="618"/>
      <c r="EH185" s="618"/>
      <c r="EI185" s="618"/>
      <c r="EJ185" s="618"/>
      <c r="EK185" s="618"/>
      <c r="EL185" s="618"/>
      <c r="EM185" s="618"/>
      <c r="EN185" s="618"/>
      <c r="EO185" s="618"/>
      <c r="EP185" s="618"/>
      <c r="EQ185" s="618"/>
      <c r="ER185" s="618"/>
      <c r="ES185" s="618"/>
      <c r="ET185" s="618"/>
      <c r="EU185" s="618"/>
      <c r="EV185" s="618"/>
      <c r="EW185" s="618"/>
      <c r="EX185" s="618"/>
      <c r="EY185" s="618"/>
      <c r="EZ185" s="618"/>
      <c r="FA185" s="618"/>
      <c r="FB185" s="618"/>
      <c r="FC185" s="618"/>
      <c r="FD185" s="618"/>
      <c r="FE185" s="618"/>
      <c r="FF185" s="618"/>
      <c r="FG185" s="618"/>
      <c r="FH185" s="618"/>
      <c r="FI185" s="618"/>
      <c r="FJ185" s="618"/>
      <c r="FK185" s="618"/>
      <c r="FL185" s="618"/>
      <c r="FM185" s="618"/>
      <c r="FN185" s="618"/>
      <c r="FO185" s="618"/>
      <c r="FP185" s="618"/>
      <c r="FQ185" s="618"/>
      <c r="FR185" s="618"/>
      <c r="FS185" s="618"/>
      <c r="FT185" s="618"/>
      <c r="FU185" s="618"/>
      <c r="FV185" s="618"/>
      <c r="FW185" s="618"/>
      <c r="FX185" s="618"/>
      <c r="FY185" s="618"/>
      <c r="FZ185" s="618"/>
      <c r="GA185" s="618"/>
      <c r="GB185" s="618"/>
      <c r="GC185" s="618"/>
      <c r="GD185" s="618"/>
      <c r="GE185" s="618"/>
      <c r="GF185" s="618"/>
      <c r="GG185" s="618"/>
      <c r="GH185" s="618"/>
      <c r="GI185" s="618"/>
      <c r="GJ185" s="618"/>
      <c r="GK185" s="618"/>
      <c r="GL185" s="618"/>
      <c r="GM185" s="618"/>
      <c r="GN185" s="618"/>
      <c r="GO185" s="618"/>
      <c r="GP185" s="618"/>
      <c r="GQ185" s="618"/>
      <c r="GR185" s="618"/>
      <c r="GS185" s="618"/>
      <c r="GT185" s="618"/>
      <c r="GU185" s="618"/>
      <c r="GV185" s="618"/>
      <c r="GW185" s="618"/>
      <c r="GX185" s="618"/>
      <c r="GY185" s="618"/>
      <c r="GZ185" s="618"/>
      <c r="HA185" s="618"/>
      <c r="HB185" s="618"/>
      <c r="HC185" s="618"/>
      <c r="HD185" s="618"/>
      <c r="HE185" s="618"/>
      <c r="HF185" s="618"/>
      <c r="HG185" s="618"/>
      <c r="HH185" s="618"/>
      <c r="HI185" s="618"/>
      <c r="HJ185" s="618"/>
      <c r="HK185" s="618"/>
      <c r="HL185" s="618"/>
      <c r="HM185" s="618"/>
      <c r="HN185" s="618"/>
      <c r="HO185" s="618"/>
      <c r="HP185" s="618"/>
      <c r="HQ185" s="618"/>
      <c r="HR185" s="618"/>
      <c r="HS185" s="618"/>
      <c r="HT185" s="618"/>
      <c r="HU185" s="618"/>
      <c r="HV185" s="618"/>
      <c r="HW185" s="618"/>
      <c r="HX185" s="618"/>
      <c r="HY185" s="618"/>
      <c r="HZ185" s="618"/>
      <c r="IA185" s="618"/>
      <c r="IB185" s="618"/>
      <c r="IC185" s="618"/>
      <c r="ID185" s="618"/>
      <c r="IE185" s="618"/>
      <c r="IF185" s="618"/>
      <c r="IG185" s="618"/>
      <c r="IH185" s="618"/>
      <c r="II185" s="618"/>
      <c r="IJ185" s="618"/>
      <c r="IK185" s="618"/>
      <c r="IL185" s="618"/>
      <c r="IM185" s="618"/>
      <c r="IN185" s="618"/>
      <c r="IO185" s="618"/>
      <c r="IP185" s="618"/>
      <c r="IQ185" s="618"/>
      <c r="IR185" s="618"/>
      <c r="IS185" s="618"/>
      <c r="IT185" s="618"/>
      <c r="IU185" s="618"/>
      <c r="IV185" s="618"/>
      <c r="IW185" s="618"/>
      <c r="IX185" s="618"/>
      <c r="IY185" s="618"/>
      <c r="IZ185" s="618"/>
      <c r="JA185" s="618"/>
      <c r="JB185" s="618"/>
      <c r="JC185" s="618"/>
      <c r="JD185" s="618"/>
      <c r="JE185" s="618"/>
      <c r="JF185" s="618"/>
      <c r="JG185" s="618"/>
      <c r="JH185" s="618"/>
      <c r="JI185" s="618"/>
      <c r="JJ185" s="618"/>
      <c r="JK185" s="618"/>
      <c r="JL185" s="618"/>
      <c r="JM185" s="618"/>
      <c r="JN185" s="618"/>
      <c r="JO185" s="618"/>
      <c r="JP185" s="618"/>
      <c r="JQ185" s="618"/>
      <c r="JR185" s="618"/>
      <c r="JS185" s="618"/>
      <c r="JT185" s="618"/>
      <c r="JU185" s="618"/>
      <c r="JV185" s="618"/>
      <c r="JW185" s="618"/>
      <c r="JX185" s="618"/>
      <c r="JY185" s="618"/>
      <c r="JZ185" s="618"/>
      <c r="KA185" s="618"/>
      <c r="KB185" s="618"/>
      <c r="KC185" s="618"/>
      <c r="KD185" s="618"/>
      <c r="KE185" s="618"/>
      <c r="KF185" s="618"/>
      <c r="KG185" s="618"/>
      <c r="KH185" s="618"/>
      <c r="KI185" s="618"/>
      <c r="KJ185" s="618"/>
      <c r="KK185" s="618"/>
      <c r="KL185" s="618"/>
      <c r="KM185" s="618"/>
      <c r="KN185" s="618"/>
      <c r="KO185" s="618"/>
      <c r="KP185" s="618"/>
      <c r="KQ185" s="618"/>
      <c r="KR185" s="618"/>
      <c r="KS185" s="618"/>
      <c r="KT185" s="618"/>
      <c r="KU185" s="618"/>
      <c r="KV185" s="618"/>
      <c r="KW185" s="618"/>
      <c r="KX185" s="618"/>
      <c r="KY185" s="618"/>
      <c r="KZ185" s="618"/>
      <c r="LA185" s="618"/>
      <c r="LB185" s="618"/>
      <c r="LC185" s="618"/>
      <c r="LD185" s="618"/>
      <c r="LE185" s="618"/>
      <c r="LF185" s="618"/>
      <c r="LG185" s="618"/>
      <c r="LH185" s="618"/>
      <c r="LI185" s="618"/>
      <c r="LJ185" s="618"/>
      <c r="LK185" s="618"/>
      <c r="LL185" s="618"/>
      <c r="LM185" s="618"/>
      <c r="LN185" s="618"/>
      <c r="LO185" s="618"/>
      <c r="LP185" s="618"/>
      <c r="LQ185" s="618"/>
      <c r="LR185" s="618"/>
      <c r="LS185" s="618"/>
      <c r="LT185" s="618"/>
      <c r="LU185" s="618"/>
      <c r="LV185" s="618"/>
      <c r="LW185" s="618"/>
      <c r="LX185" s="618"/>
      <c r="LY185" s="618"/>
      <c r="LZ185" s="618"/>
      <c r="MA185" s="618"/>
      <c r="MB185" s="618"/>
      <c r="MC185" s="618"/>
      <c r="MD185" s="618"/>
      <c r="ME185" s="618"/>
      <c r="MF185" s="618"/>
      <c r="MG185" s="618"/>
      <c r="MH185" s="618"/>
      <c r="MI185" s="618"/>
      <c r="MJ185" s="618"/>
      <c r="MK185" s="618"/>
      <c r="ML185" s="618"/>
      <c r="MM185" s="618"/>
      <c r="MN185" s="618"/>
      <c r="MO185" s="618"/>
      <c r="MP185" s="618"/>
      <c r="MQ185" s="618"/>
      <c r="MR185" s="618"/>
      <c r="MS185" s="618"/>
      <c r="MT185" s="618"/>
      <c r="MU185" s="618"/>
    </row>
    <row r="186" spans="1:359" s="242" customFormat="1" ht="11" customHeight="1">
      <c r="B186" s="243"/>
      <c r="C186" s="367"/>
      <c r="D186" s="245" t="str">
        <f t="shared" si="20"/>
        <v/>
      </c>
      <c r="E186" s="253"/>
      <c r="F186" s="254"/>
      <c r="G186" s="366" t="str">
        <f t="array" ref="G186">IF(D186="","",VLOOKUP(D186,'Etape 2 (Biométrie)'!W$14:AB$76,6,FALSE)/COUNTIF('Etape 2 (Biométrie)'!D$13:D$2512,D186)*SUM(IF(('Etape 2 (Biométrie)'!D$13:D$2512=D186)*(LEN('Etape 2 (Biométrie)'!H$13:H$2512)&gt;0),1)))</f>
        <v/>
      </c>
      <c r="H186" s="255"/>
      <c r="I186" s="255"/>
      <c r="J186" s="366" t="str">
        <f>IF(D186="","",VLOOKUP(D186,'Etape 2 (Biométrie)'!W21:AB83,6,FALSE))</f>
        <v/>
      </c>
      <c r="K186" s="256"/>
      <c r="L186" s="743" t="str">
        <f t="shared" si="22"/>
        <v/>
      </c>
      <c r="M186" s="743"/>
      <c r="N186" s="256"/>
      <c r="O186" s="306" t="str">
        <f t="shared" si="21"/>
        <v/>
      </c>
      <c r="P186" s="742"/>
      <c r="Q186" s="742"/>
      <c r="R186" s="370"/>
      <c r="S186" s="370"/>
      <c r="T186" s="370"/>
      <c r="U186" s="249"/>
      <c r="AK186" s="252"/>
      <c r="AL186" s="252"/>
      <c r="AM186" s="252"/>
      <c r="AN186" s="252"/>
      <c r="AO186" s="252"/>
      <c r="CB186" s="618"/>
      <c r="CC186" s="618"/>
      <c r="CD186" s="618"/>
      <c r="CE186" s="618"/>
      <c r="CF186" s="618"/>
      <c r="CG186" s="618"/>
      <c r="CH186" s="618"/>
      <c r="CI186" s="618"/>
      <c r="CJ186" s="618"/>
      <c r="CK186" s="618"/>
      <c r="CL186" s="618"/>
      <c r="CM186" s="618"/>
      <c r="CN186" s="618"/>
      <c r="CO186" s="618"/>
      <c r="CP186" s="618"/>
      <c r="CQ186" s="618"/>
      <c r="CR186" s="618"/>
      <c r="CS186" s="618"/>
      <c r="CT186" s="618"/>
      <c r="CU186" s="618"/>
      <c r="CV186" s="618"/>
      <c r="CW186" s="618"/>
      <c r="CX186" s="618"/>
      <c r="CY186" s="618"/>
      <c r="CZ186" s="618"/>
      <c r="DA186" s="618"/>
      <c r="DB186" s="618"/>
      <c r="DC186" s="618"/>
      <c r="DD186" s="618"/>
      <c r="DE186" s="618"/>
      <c r="DF186" s="618"/>
      <c r="DG186" s="618"/>
      <c r="DH186" s="618"/>
      <c r="DI186" s="618"/>
      <c r="DJ186" s="618"/>
      <c r="DK186" s="618"/>
      <c r="DL186" s="618"/>
      <c r="DM186" s="618"/>
      <c r="DN186" s="618"/>
      <c r="DO186" s="618"/>
      <c r="DP186" s="618"/>
      <c r="DQ186" s="618"/>
      <c r="DR186" s="618"/>
      <c r="DS186" s="618"/>
      <c r="DT186" s="618"/>
      <c r="DU186" s="618"/>
      <c r="DV186" s="618"/>
      <c r="DW186" s="618"/>
      <c r="DX186" s="618"/>
      <c r="DY186" s="618"/>
      <c r="DZ186" s="618"/>
      <c r="EA186" s="618"/>
      <c r="EB186" s="618"/>
      <c r="EC186" s="618"/>
      <c r="ED186" s="618"/>
      <c r="EE186" s="618"/>
      <c r="EF186" s="618"/>
      <c r="EG186" s="618"/>
      <c r="EH186" s="618"/>
      <c r="EI186" s="618"/>
      <c r="EJ186" s="618"/>
      <c r="EK186" s="618"/>
      <c r="EL186" s="618"/>
      <c r="EM186" s="618"/>
      <c r="EN186" s="618"/>
      <c r="EO186" s="618"/>
      <c r="EP186" s="618"/>
      <c r="EQ186" s="618"/>
      <c r="ER186" s="618"/>
      <c r="ES186" s="618"/>
      <c r="ET186" s="618"/>
      <c r="EU186" s="618"/>
      <c r="EV186" s="618"/>
      <c r="EW186" s="618"/>
      <c r="EX186" s="618"/>
      <c r="EY186" s="618"/>
      <c r="EZ186" s="618"/>
      <c r="FA186" s="618"/>
      <c r="FB186" s="618"/>
      <c r="FC186" s="618"/>
      <c r="FD186" s="618"/>
      <c r="FE186" s="618"/>
      <c r="FF186" s="618"/>
      <c r="FG186" s="618"/>
      <c r="FH186" s="618"/>
      <c r="FI186" s="618"/>
      <c r="FJ186" s="618"/>
      <c r="FK186" s="618"/>
      <c r="FL186" s="618"/>
      <c r="FM186" s="618"/>
      <c r="FN186" s="618"/>
      <c r="FO186" s="618"/>
      <c r="FP186" s="618"/>
      <c r="FQ186" s="618"/>
      <c r="FR186" s="618"/>
      <c r="FS186" s="618"/>
      <c r="FT186" s="618"/>
      <c r="FU186" s="618"/>
      <c r="FV186" s="618"/>
      <c r="FW186" s="618"/>
      <c r="FX186" s="618"/>
      <c r="FY186" s="618"/>
      <c r="FZ186" s="618"/>
      <c r="GA186" s="618"/>
      <c r="GB186" s="618"/>
      <c r="GC186" s="618"/>
      <c r="GD186" s="618"/>
      <c r="GE186" s="618"/>
      <c r="GF186" s="618"/>
      <c r="GG186" s="618"/>
      <c r="GH186" s="618"/>
      <c r="GI186" s="618"/>
      <c r="GJ186" s="618"/>
      <c r="GK186" s="618"/>
      <c r="GL186" s="618"/>
      <c r="GM186" s="618"/>
      <c r="GN186" s="618"/>
      <c r="GO186" s="618"/>
      <c r="GP186" s="618"/>
      <c r="GQ186" s="618"/>
      <c r="GR186" s="618"/>
      <c r="GS186" s="618"/>
      <c r="GT186" s="618"/>
      <c r="GU186" s="618"/>
      <c r="GV186" s="618"/>
      <c r="GW186" s="618"/>
      <c r="GX186" s="618"/>
      <c r="GY186" s="618"/>
      <c r="GZ186" s="618"/>
      <c r="HA186" s="618"/>
      <c r="HB186" s="618"/>
      <c r="HC186" s="618"/>
      <c r="HD186" s="618"/>
      <c r="HE186" s="618"/>
      <c r="HF186" s="618"/>
      <c r="HG186" s="618"/>
      <c r="HH186" s="618"/>
      <c r="HI186" s="618"/>
      <c r="HJ186" s="618"/>
      <c r="HK186" s="618"/>
      <c r="HL186" s="618"/>
      <c r="HM186" s="618"/>
      <c r="HN186" s="618"/>
      <c r="HO186" s="618"/>
      <c r="HP186" s="618"/>
      <c r="HQ186" s="618"/>
      <c r="HR186" s="618"/>
      <c r="HS186" s="618"/>
      <c r="HT186" s="618"/>
      <c r="HU186" s="618"/>
      <c r="HV186" s="618"/>
      <c r="HW186" s="618"/>
      <c r="HX186" s="618"/>
      <c r="HY186" s="618"/>
      <c r="HZ186" s="618"/>
      <c r="IA186" s="618"/>
      <c r="IB186" s="618"/>
      <c r="IC186" s="618"/>
      <c r="ID186" s="618"/>
      <c r="IE186" s="618"/>
      <c r="IF186" s="618"/>
      <c r="IG186" s="618"/>
      <c r="IH186" s="618"/>
      <c r="II186" s="618"/>
      <c r="IJ186" s="618"/>
      <c r="IK186" s="618"/>
      <c r="IL186" s="618"/>
      <c r="IM186" s="618"/>
      <c r="IN186" s="618"/>
      <c r="IO186" s="618"/>
      <c r="IP186" s="618"/>
      <c r="IQ186" s="618"/>
      <c r="IR186" s="618"/>
      <c r="IS186" s="618"/>
      <c r="IT186" s="618"/>
      <c r="IU186" s="618"/>
      <c r="IV186" s="618"/>
      <c r="IW186" s="618"/>
      <c r="IX186" s="618"/>
      <c r="IY186" s="618"/>
      <c r="IZ186" s="618"/>
      <c r="JA186" s="618"/>
      <c r="JB186" s="618"/>
      <c r="JC186" s="618"/>
      <c r="JD186" s="618"/>
      <c r="JE186" s="618"/>
      <c r="JF186" s="618"/>
      <c r="JG186" s="618"/>
      <c r="JH186" s="618"/>
      <c r="JI186" s="618"/>
      <c r="JJ186" s="618"/>
      <c r="JK186" s="618"/>
      <c r="JL186" s="618"/>
      <c r="JM186" s="618"/>
      <c r="JN186" s="618"/>
      <c r="JO186" s="618"/>
      <c r="JP186" s="618"/>
      <c r="JQ186" s="618"/>
      <c r="JR186" s="618"/>
      <c r="JS186" s="618"/>
      <c r="JT186" s="618"/>
      <c r="JU186" s="618"/>
      <c r="JV186" s="618"/>
      <c r="JW186" s="618"/>
      <c r="JX186" s="618"/>
      <c r="JY186" s="618"/>
      <c r="JZ186" s="618"/>
      <c r="KA186" s="618"/>
      <c r="KB186" s="618"/>
      <c r="KC186" s="618"/>
      <c r="KD186" s="618"/>
      <c r="KE186" s="618"/>
      <c r="KF186" s="618"/>
      <c r="KG186" s="618"/>
      <c r="KH186" s="618"/>
      <c r="KI186" s="618"/>
      <c r="KJ186" s="618"/>
      <c r="KK186" s="618"/>
      <c r="KL186" s="618"/>
      <c r="KM186" s="618"/>
      <c r="KN186" s="618"/>
      <c r="KO186" s="618"/>
      <c r="KP186" s="618"/>
      <c r="KQ186" s="618"/>
      <c r="KR186" s="618"/>
      <c r="KS186" s="618"/>
      <c r="KT186" s="618"/>
      <c r="KU186" s="618"/>
      <c r="KV186" s="618"/>
      <c r="KW186" s="618"/>
      <c r="KX186" s="618"/>
      <c r="KY186" s="618"/>
      <c r="KZ186" s="618"/>
      <c r="LA186" s="618"/>
      <c r="LB186" s="618"/>
      <c r="LC186" s="618"/>
      <c r="LD186" s="618"/>
      <c r="LE186" s="618"/>
      <c r="LF186" s="618"/>
      <c r="LG186" s="618"/>
      <c r="LH186" s="618"/>
      <c r="LI186" s="618"/>
      <c r="LJ186" s="618"/>
      <c r="LK186" s="618"/>
      <c r="LL186" s="618"/>
      <c r="LM186" s="618"/>
      <c r="LN186" s="618"/>
      <c r="LO186" s="618"/>
      <c r="LP186" s="618"/>
      <c r="LQ186" s="618"/>
      <c r="LR186" s="618"/>
      <c r="LS186" s="618"/>
      <c r="LT186" s="618"/>
      <c r="LU186" s="618"/>
      <c r="LV186" s="618"/>
      <c r="LW186" s="618"/>
      <c r="LX186" s="618"/>
      <c r="LY186" s="618"/>
      <c r="LZ186" s="618"/>
      <c r="MA186" s="618"/>
      <c r="MB186" s="618"/>
      <c r="MC186" s="618"/>
      <c r="MD186" s="618"/>
      <c r="ME186" s="618"/>
      <c r="MF186" s="618"/>
      <c r="MG186" s="618"/>
      <c r="MH186" s="618"/>
      <c r="MI186" s="618"/>
      <c r="MJ186" s="618"/>
      <c r="MK186" s="618"/>
      <c r="ML186" s="618"/>
      <c r="MM186" s="618"/>
      <c r="MN186" s="618"/>
      <c r="MO186" s="618"/>
      <c r="MP186" s="618"/>
      <c r="MQ186" s="618"/>
      <c r="MR186" s="618"/>
      <c r="MS186" s="618"/>
      <c r="MT186" s="618"/>
      <c r="MU186" s="618"/>
    </row>
    <row r="187" spans="1:359" s="242" customFormat="1" ht="11" customHeight="1">
      <c r="B187" s="243"/>
      <c r="C187" s="367"/>
      <c r="D187" s="245" t="str">
        <f t="shared" si="20"/>
        <v/>
      </c>
      <c r="E187" s="253"/>
      <c r="F187" s="254"/>
      <c r="G187" s="366" t="str">
        <f t="array" ref="G187">IF(D187="","",VLOOKUP(D187,'Etape 2 (Biométrie)'!W$14:AB$76,6,FALSE)/COUNTIF('Etape 2 (Biométrie)'!D$13:D$2512,D187)*SUM(IF(('Etape 2 (Biométrie)'!D$13:D$2512=D187)*(LEN('Etape 2 (Biométrie)'!H$13:H$2512)&gt;0),1)))</f>
        <v/>
      </c>
      <c r="H187" s="255"/>
      <c r="I187" s="255"/>
      <c r="J187" s="366" t="str">
        <f>IF(D187="","",VLOOKUP(D187,'Etape 2 (Biométrie)'!W22:AB84,6,FALSE))</f>
        <v/>
      </c>
      <c r="K187" s="256"/>
      <c r="L187" s="743" t="str">
        <f t="shared" si="22"/>
        <v/>
      </c>
      <c r="M187" s="743"/>
      <c r="N187" s="256"/>
      <c r="O187" s="306" t="str">
        <f t="shared" si="21"/>
        <v/>
      </c>
      <c r="P187" s="742"/>
      <c r="Q187" s="742"/>
      <c r="R187" s="370"/>
      <c r="S187" s="370"/>
      <c r="T187" s="370"/>
      <c r="U187" s="249"/>
      <c r="AK187" s="252"/>
      <c r="AL187" s="252"/>
      <c r="AM187" s="252"/>
      <c r="AN187" s="252"/>
      <c r="AO187" s="252"/>
      <c r="CB187" s="618"/>
      <c r="CC187" s="618"/>
      <c r="CD187" s="618"/>
      <c r="CE187" s="618"/>
      <c r="CF187" s="618"/>
      <c r="CG187" s="618"/>
      <c r="CH187" s="618"/>
      <c r="CI187" s="618"/>
      <c r="CJ187" s="618"/>
      <c r="CK187" s="618"/>
      <c r="CL187" s="618"/>
      <c r="CM187" s="618"/>
      <c r="CN187" s="618"/>
      <c r="CO187" s="618"/>
      <c r="CP187" s="618"/>
      <c r="CQ187" s="618"/>
      <c r="CR187" s="618"/>
      <c r="CS187" s="618"/>
      <c r="CT187" s="618"/>
      <c r="CU187" s="618"/>
      <c r="CV187" s="618"/>
      <c r="CW187" s="618"/>
      <c r="CX187" s="618"/>
      <c r="CY187" s="618"/>
      <c r="CZ187" s="618"/>
      <c r="DA187" s="618"/>
      <c r="DB187" s="618"/>
      <c r="DC187" s="618"/>
      <c r="DD187" s="618"/>
      <c r="DE187" s="618"/>
      <c r="DF187" s="618"/>
      <c r="DG187" s="618"/>
      <c r="DH187" s="618"/>
      <c r="DI187" s="618"/>
      <c r="DJ187" s="618"/>
      <c r="DK187" s="618"/>
      <c r="DL187" s="618"/>
      <c r="DM187" s="618"/>
      <c r="DN187" s="618"/>
      <c r="DO187" s="618"/>
      <c r="DP187" s="618"/>
      <c r="DQ187" s="618"/>
      <c r="DR187" s="618"/>
      <c r="DS187" s="618"/>
      <c r="DT187" s="618"/>
      <c r="DU187" s="618"/>
      <c r="DV187" s="618"/>
      <c r="DW187" s="618"/>
      <c r="DX187" s="618"/>
      <c r="DY187" s="618"/>
      <c r="DZ187" s="618"/>
      <c r="EA187" s="618"/>
      <c r="EB187" s="618"/>
      <c r="EC187" s="618"/>
      <c r="ED187" s="618"/>
      <c r="EE187" s="618"/>
      <c r="EF187" s="618"/>
      <c r="EG187" s="618"/>
      <c r="EH187" s="618"/>
      <c r="EI187" s="618"/>
      <c r="EJ187" s="618"/>
      <c r="EK187" s="618"/>
      <c r="EL187" s="618"/>
      <c r="EM187" s="618"/>
      <c r="EN187" s="618"/>
      <c r="EO187" s="618"/>
      <c r="EP187" s="618"/>
      <c r="EQ187" s="618"/>
      <c r="ER187" s="618"/>
      <c r="ES187" s="618"/>
      <c r="ET187" s="618"/>
      <c r="EU187" s="618"/>
      <c r="EV187" s="618"/>
      <c r="EW187" s="618"/>
      <c r="EX187" s="618"/>
      <c r="EY187" s="618"/>
      <c r="EZ187" s="618"/>
      <c r="FA187" s="618"/>
      <c r="FB187" s="618"/>
      <c r="FC187" s="618"/>
      <c r="FD187" s="618"/>
      <c r="FE187" s="618"/>
      <c r="FF187" s="618"/>
      <c r="FG187" s="618"/>
      <c r="FH187" s="618"/>
      <c r="FI187" s="618"/>
      <c r="FJ187" s="618"/>
      <c r="FK187" s="618"/>
      <c r="FL187" s="618"/>
      <c r="FM187" s="618"/>
      <c r="FN187" s="618"/>
      <c r="FO187" s="618"/>
      <c r="FP187" s="618"/>
      <c r="FQ187" s="618"/>
      <c r="FR187" s="618"/>
      <c r="FS187" s="618"/>
      <c r="FT187" s="618"/>
      <c r="FU187" s="618"/>
      <c r="FV187" s="618"/>
      <c r="FW187" s="618"/>
      <c r="FX187" s="618"/>
      <c r="FY187" s="618"/>
      <c r="FZ187" s="618"/>
      <c r="GA187" s="618"/>
      <c r="GB187" s="618"/>
      <c r="GC187" s="618"/>
      <c r="GD187" s="618"/>
      <c r="GE187" s="618"/>
      <c r="GF187" s="618"/>
      <c r="GG187" s="618"/>
      <c r="GH187" s="618"/>
      <c r="GI187" s="618"/>
      <c r="GJ187" s="618"/>
      <c r="GK187" s="618"/>
      <c r="GL187" s="618"/>
      <c r="GM187" s="618"/>
      <c r="GN187" s="618"/>
      <c r="GO187" s="618"/>
      <c r="GP187" s="618"/>
      <c r="GQ187" s="618"/>
      <c r="GR187" s="618"/>
      <c r="GS187" s="618"/>
      <c r="GT187" s="618"/>
      <c r="GU187" s="618"/>
      <c r="GV187" s="618"/>
      <c r="GW187" s="618"/>
      <c r="GX187" s="618"/>
      <c r="GY187" s="618"/>
      <c r="GZ187" s="618"/>
      <c r="HA187" s="618"/>
      <c r="HB187" s="618"/>
      <c r="HC187" s="618"/>
      <c r="HD187" s="618"/>
      <c r="HE187" s="618"/>
      <c r="HF187" s="618"/>
      <c r="HG187" s="618"/>
      <c r="HH187" s="618"/>
      <c r="HI187" s="618"/>
      <c r="HJ187" s="618"/>
      <c r="HK187" s="618"/>
      <c r="HL187" s="618"/>
      <c r="HM187" s="618"/>
      <c r="HN187" s="618"/>
      <c r="HO187" s="618"/>
      <c r="HP187" s="618"/>
      <c r="HQ187" s="618"/>
      <c r="HR187" s="618"/>
      <c r="HS187" s="618"/>
      <c r="HT187" s="618"/>
      <c r="HU187" s="618"/>
      <c r="HV187" s="618"/>
      <c r="HW187" s="618"/>
      <c r="HX187" s="618"/>
      <c r="HY187" s="618"/>
      <c r="HZ187" s="618"/>
      <c r="IA187" s="618"/>
      <c r="IB187" s="618"/>
      <c r="IC187" s="618"/>
      <c r="ID187" s="618"/>
      <c r="IE187" s="618"/>
      <c r="IF187" s="618"/>
      <c r="IG187" s="618"/>
      <c r="IH187" s="618"/>
      <c r="II187" s="618"/>
      <c r="IJ187" s="618"/>
      <c r="IK187" s="618"/>
      <c r="IL187" s="618"/>
      <c r="IM187" s="618"/>
      <c r="IN187" s="618"/>
      <c r="IO187" s="618"/>
      <c r="IP187" s="618"/>
      <c r="IQ187" s="618"/>
      <c r="IR187" s="618"/>
      <c r="IS187" s="618"/>
      <c r="IT187" s="618"/>
      <c r="IU187" s="618"/>
      <c r="IV187" s="618"/>
      <c r="IW187" s="618"/>
      <c r="IX187" s="618"/>
      <c r="IY187" s="618"/>
      <c r="IZ187" s="618"/>
      <c r="JA187" s="618"/>
      <c r="JB187" s="618"/>
      <c r="JC187" s="618"/>
      <c r="JD187" s="618"/>
      <c r="JE187" s="618"/>
      <c r="JF187" s="618"/>
      <c r="JG187" s="618"/>
      <c r="JH187" s="618"/>
      <c r="JI187" s="618"/>
      <c r="JJ187" s="618"/>
      <c r="JK187" s="618"/>
      <c r="JL187" s="618"/>
      <c r="JM187" s="618"/>
      <c r="JN187" s="618"/>
      <c r="JO187" s="618"/>
      <c r="JP187" s="618"/>
      <c r="JQ187" s="618"/>
      <c r="JR187" s="618"/>
      <c r="JS187" s="618"/>
      <c r="JT187" s="618"/>
      <c r="JU187" s="618"/>
      <c r="JV187" s="618"/>
      <c r="JW187" s="618"/>
      <c r="JX187" s="618"/>
      <c r="JY187" s="618"/>
      <c r="JZ187" s="618"/>
      <c r="KA187" s="618"/>
      <c r="KB187" s="618"/>
      <c r="KC187" s="618"/>
      <c r="KD187" s="618"/>
      <c r="KE187" s="618"/>
      <c r="KF187" s="618"/>
      <c r="KG187" s="618"/>
      <c r="KH187" s="618"/>
      <c r="KI187" s="618"/>
      <c r="KJ187" s="618"/>
      <c r="KK187" s="618"/>
      <c r="KL187" s="618"/>
      <c r="KM187" s="618"/>
      <c r="KN187" s="618"/>
      <c r="KO187" s="618"/>
      <c r="KP187" s="618"/>
      <c r="KQ187" s="618"/>
      <c r="KR187" s="618"/>
      <c r="KS187" s="618"/>
      <c r="KT187" s="618"/>
      <c r="KU187" s="618"/>
      <c r="KV187" s="618"/>
      <c r="KW187" s="618"/>
      <c r="KX187" s="618"/>
      <c r="KY187" s="618"/>
      <c r="KZ187" s="618"/>
      <c r="LA187" s="618"/>
      <c r="LB187" s="618"/>
      <c r="LC187" s="618"/>
      <c r="LD187" s="618"/>
      <c r="LE187" s="618"/>
      <c r="LF187" s="618"/>
      <c r="LG187" s="618"/>
      <c r="LH187" s="618"/>
      <c r="LI187" s="618"/>
      <c r="LJ187" s="618"/>
      <c r="LK187" s="618"/>
      <c r="LL187" s="618"/>
      <c r="LM187" s="618"/>
      <c r="LN187" s="618"/>
      <c r="LO187" s="618"/>
      <c r="LP187" s="618"/>
      <c r="LQ187" s="618"/>
      <c r="LR187" s="618"/>
      <c r="LS187" s="618"/>
      <c r="LT187" s="618"/>
      <c r="LU187" s="618"/>
      <c r="LV187" s="618"/>
      <c r="LW187" s="618"/>
      <c r="LX187" s="618"/>
      <c r="LY187" s="618"/>
      <c r="LZ187" s="618"/>
      <c r="MA187" s="618"/>
      <c r="MB187" s="618"/>
      <c r="MC187" s="618"/>
      <c r="MD187" s="618"/>
      <c r="ME187" s="618"/>
      <c r="MF187" s="618"/>
      <c r="MG187" s="618"/>
      <c r="MH187" s="618"/>
      <c r="MI187" s="618"/>
      <c r="MJ187" s="618"/>
      <c r="MK187" s="618"/>
      <c r="ML187" s="618"/>
      <c r="MM187" s="618"/>
      <c r="MN187" s="618"/>
      <c r="MO187" s="618"/>
      <c r="MP187" s="618"/>
      <c r="MQ187" s="618"/>
      <c r="MR187" s="618"/>
      <c r="MS187" s="618"/>
      <c r="MT187" s="618"/>
      <c r="MU187" s="618"/>
    </row>
    <row r="188" spans="1:359" s="242" customFormat="1" ht="11" customHeight="1">
      <c r="B188" s="243"/>
      <c r="C188" s="367"/>
      <c r="D188" s="245" t="str">
        <f t="shared" si="20"/>
        <v/>
      </c>
      <c r="E188" s="253"/>
      <c r="F188" s="254"/>
      <c r="G188" s="366" t="str">
        <f t="array" ref="G188">IF(D188="","",VLOOKUP(D188,'Etape 2 (Biométrie)'!W$14:AB$76,6,FALSE)/COUNTIF('Etape 2 (Biométrie)'!D$13:D$2512,D188)*SUM(IF(('Etape 2 (Biométrie)'!D$13:D$2512=D188)*(LEN('Etape 2 (Biométrie)'!H$13:H$2512)&gt;0),1)))</f>
        <v/>
      </c>
      <c r="H188" s="255"/>
      <c r="I188" s="306"/>
      <c r="J188" s="366" t="str">
        <f>IF(D188="","",VLOOKUP(D188,'Etape 2 (Biométrie)'!W23:AB85,6,FALSE))</f>
        <v/>
      </c>
      <c r="K188" s="256"/>
      <c r="L188" s="743" t="str">
        <f t="shared" si="22"/>
        <v/>
      </c>
      <c r="M188" s="743"/>
      <c r="N188" s="256"/>
      <c r="O188" s="306" t="str">
        <f t="shared" si="21"/>
        <v/>
      </c>
      <c r="P188" s="742"/>
      <c r="Q188" s="742"/>
      <c r="R188" s="370"/>
      <c r="S188" s="370"/>
      <c r="T188" s="370"/>
      <c r="U188" s="249"/>
      <c r="AK188" s="252"/>
      <c r="AL188" s="252"/>
      <c r="AM188" s="252"/>
      <c r="AN188" s="252"/>
      <c r="AO188" s="252"/>
      <c r="CB188" s="618"/>
      <c r="CC188" s="618"/>
      <c r="CD188" s="618"/>
      <c r="CE188" s="618"/>
      <c r="CF188" s="618"/>
      <c r="CG188" s="618"/>
      <c r="CH188" s="618"/>
      <c r="CI188" s="618"/>
      <c r="CJ188" s="618"/>
      <c r="CK188" s="618"/>
      <c r="CL188" s="618"/>
      <c r="CM188" s="618"/>
      <c r="CN188" s="618"/>
      <c r="CO188" s="618"/>
      <c r="CP188" s="618"/>
      <c r="CQ188" s="618"/>
      <c r="CR188" s="618"/>
      <c r="CS188" s="618"/>
      <c r="CT188" s="618"/>
      <c r="CU188" s="618"/>
      <c r="CV188" s="618"/>
      <c r="CW188" s="618"/>
      <c r="CX188" s="618"/>
      <c r="CY188" s="618"/>
      <c r="CZ188" s="618"/>
      <c r="DA188" s="618"/>
      <c r="DB188" s="618"/>
      <c r="DC188" s="618"/>
      <c r="DD188" s="618"/>
      <c r="DE188" s="618"/>
      <c r="DF188" s="618"/>
      <c r="DG188" s="618"/>
      <c r="DH188" s="618"/>
      <c r="DI188" s="618"/>
      <c r="DJ188" s="618"/>
      <c r="DK188" s="618"/>
      <c r="DL188" s="618"/>
      <c r="DM188" s="618"/>
      <c r="DN188" s="618"/>
      <c r="DO188" s="618"/>
      <c r="DP188" s="618"/>
      <c r="DQ188" s="618"/>
      <c r="DR188" s="618"/>
      <c r="DS188" s="618"/>
      <c r="DT188" s="618"/>
      <c r="DU188" s="618"/>
      <c r="DV188" s="618"/>
      <c r="DW188" s="618"/>
      <c r="DX188" s="618"/>
      <c r="DY188" s="618"/>
      <c r="DZ188" s="618"/>
      <c r="EA188" s="618"/>
      <c r="EB188" s="618"/>
      <c r="EC188" s="618"/>
      <c r="ED188" s="618"/>
      <c r="EE188" s="618"/>
      <c r="EF188" s="618"/>
      <c r="EG188" s="618"/>
      <c r="EH188" s="618"/>
      <c r="EI188" s="618"/>
      <c r="EJ188" s="618"/>
      <c r="EK188" s="618"/>
      <c r="EL188" s="618"/>
      <c r="EM188" s="618"/>
      <c r="EN188" s="618"/>
      <c r="EO188" s="618"/>
      <c r="EP188" s="618"/>
      <c r="EQ188" s="618"/>
      <c r="ER188" s="618"/>
      <c r="ES188" s="618"/>
      <c r="ET188" s="618"/>
      <c r="EU188" s="618"/>
      <c r="EV188" s="618"/>
      <c r="EW188" s="618"/>
      <c r="EX188" s="618"/>
      <c r="EY188" s="618"/>
      <c r="EZ188" s="618"/>
      <c r="FA188" s="618"/>
      <c r="FB188" s="618"/>
      <c r="FC188" s="618"/>
      <c r="FD188" s="618"/>
      <c r="FE188" s="618"/>
      <c r="FF188" s="618"/>
      <c r="FG188" s="618"/>
      <c r="FH188" s="618"/>
      <c r="FI188" s="618"/>
      <c r="FJ188" s="618"/>
      <c r="FK188" s="618"/>
      <c r="FL188" s="618"/>
      <c r="FM188" s="618"/>
      <c r="FN188" s="618"/>
      <c r="FO188" s="618"/>
      <c r="FP188" s="618"/>
      <c r="FQ188" s="618"/>
      <c r="FR188" s="618"/>
      <c r="FS188" s="618"/>
      <c r="FT188" s="618"/>
      <c r="FU188" s="618"/>
      <c r="FV188" s="618"/>
      <c r="FW188" s="618"/>
      <c r="FX188" s="618"/>
      <c r="FY188" s="618"/>
      <c r="FZ188" s="618"/>
      <c r="GA188" s="618"/>
      <c r="GB188" s="618"/>
      <c r="GC188" s="618"/>
      <c r="GD188" s="618"/>
      <c r="GE188" s="618"/>
      <c r="GF188" s="618"/>
      <c r="GG188" s="618"/>
      <c r="GH188" s="618"/>
      <c r="GI188" s="618"/>
      <c r="GJ188" s="618"/>
      <c r="GK188" s="618"/>
      <c r="GL188" s="618"/>
      <c r="GM188" s="618"/>
      <c r="GN188" s="618"/>
      <c r="GO188" s="618"/>
      <c r="GP188" s="618"/>
      <c r="GQ188" s="618"/>
      <c r="GR188" s="618"/>
      <c r="GS188" s="618"/>
      <c r="GT188" s="618"/>
      <c r="GU188" s="618"/>
      <c r="GV188" s="618"/>
      <c r="GW188" s="618"/>
      <c r="GX188" s="618"/>
      <c r="GY188" s="618"/>
      <c r="GZ188" s="618"/>
      <c r="HA188" s="618"/>
      <c r="HB188" s="618"/>
      <c r="HC188" s="618"/>
      <c r="HD188" s="618"/>
      <c r="HE188" s="618"/>
      <c r="HF188" s="618"/>
      <c r="HG188" s="618"/>
      <c r="HH188" s="618"/>
      <c r="HI188" s="618"/>
      <c r="HJ188" s="618"/>
      <c r="HK188" s="618"/>
      <c r="HL188" s="618"/>
      <c r="HM188" s="618"/>
      <c r="HN188" s="618"/>
      <c r="HO188" s="618"/>
      <c r="HP188" s="618"/>
      <c r="HQ188" s="618"/>
      <c r="HR188" s="618"/>
      <c r="HS188" s="618"/>
      <c r="HT188" s="618"/>
      <c r="HU188" s="618"/>
      <c r="HV188" s="618"/>
      <c r="HW188" s="618"/>
      <c r="HX188" s="618"/>
      <c r="HY188" s="618"/>
      <c r="HZ188" s="618"/>
      <c r="IA188" s="618"/>
      <c r="IB188" s="618"/>
      <c r="IC188" s="618"/>
      <c r="ID188" s="618"/>
      <c r="IE188" s="618"/>
      <c r="IF188" s="618"/>
      <c r="IG188" s="618"/>
      <c r="IH188" s="618"/>
      <c r="II188" s="618"/>
      <c r="IJ188" s="618"/>
      <c r="IK188" s="618"/>
      <c r="IL188" s="618"/>
      <c r="IM188" s="618"/>
      <c r="IN188" s="618"/>
      <c r="IO188" s="618"/>
      <c r="IP188" s="618"/>
      <c r="IQ188" s="618"/>
      <c r="IR188" s="618"/>
      <c r="IS188" s="618"/>
      <c r="IT188" s="618"/>
      <c r="IU188" s="618"/>
      <c r="IV188" s="618"/>
      <c r="IW188" s="618"/>
      <c r="IX188" s="618"/>
      <c r="IY188" s="618"/>
      <c r="IZ188" s="618"/>
      <c r="JA188" s="618"/>
      <c r="JB188" s="618"/>
      <c r="JC188" s="618"/>
      <c r="JD188" s="618"/>
      <c r="JE188" s="618"/>
      <c r="JF188" s="618"/>
      <c r="JG188" s="618"/>
      <c r="JH188" s="618"/>
      <c r="JI188" s="618"/>
      <c r="JJ188" s="618"/>
      <c r="JK188" s="618"/>
      <c r="JL188" s="618"/>
      <c r="JM188" s="618"/>
      <c r="JN188" s="618"/>
      <c r="JO188" s="618"/>
      <c r="JP188" s="618"/>
      <c r="JQ188" s="618"/>
      <c r="JR188" s="618"/>
      <c r="JS188" s="618"/>
      <c r="JT188" s="618"/>
      <c r="JU188" s="618"/>
      <c r="JV188" s="618"/>
      <c r="JW188" s="618"/>
      <c r="JX188" s="618"/>
      <c r="JY188" s="618"/>
      <c r="JZ188" s="618"/>
      <c r="KA188" s="618"/>
      <c r="KB188" s="618"/>
      <c r="KC188" s="618"/>
      <c r="KD188" s="618"/>
      <c r="KE188" s="618"/>
      <c r="KF188" s="618"/>
      <c r="KG188" s="618"/>
      <c r="KH188" s="618"/>
      <c r="KI188" s="618"/>
      <c r="KJ188" s="618"/>
      <c r="KK188" s="618"/>
      <c r="KL188" s="618"/>
      <c r="KM188" s="618"/>
      <c r="KN188" s="618"/>
      <c r="KO188" s="618"/>
      <c r="KP188" s="618"/>
      <c r="KQ188" s="618"/>
      <c r="KR188" s="618"/>
      <c r="KS188" s="618"/>
      <c r="KT188" s="618"/>
      <c r="KU188" s="618"/>
      <c r="KV188" s="618"/>
      <c r="KW188" s="618"/>
      <c r="KX188" s="618"/>
      <c r="KY188" s="618"/>
      <c r="KZ188" s="618"/>
      <c r="LA188" s="618"/>
      <c r="LB188" s="618"/>
      <c r="LC188" s="618"/>
      <c r="LD188" s="618"/>
      <c r="LE188" s="618"/>
      <c r="LF188" s="618"/>
      <c r="LG188" s="618"/>
      <c r="LH188" s="618"/>
      <c r="LI188" s="618"/>
      <c r="LJ188" s="618"/>
      <c r="LK188" s="618"/>
      <c r="LL188" s="618"/>
      <c r="LM188" s="618"/>
      <c r="LN188" s="618"/>
      <c r="LO188" s="618"/>
      <c r="LP188" s="618"/>
      <c r="LQ188" s="618"/>
      <c r="LR188" s="618"/>
      <c r="LS188" s="618"/>
      <c r="LT188" s="618"/>
      <c r="LU188" s="618"/>
      <c r="LV188" s="618"/>
      <c r="LW188" s="618"/>
      <c r="LX188" s="618"/>
      <c r="LY188" s="618"/>
      <c r="LZ188" s="618"/>
      <c r="MA188" s="618"/>
      <c r="MB188" s="618"/>
      <c r="MC188" s="618"/>
      <c r="MD188" s="618"/>
      <c r="ME188" s="618"/>
      <c r="MF188" s="618"/>
      <c r="MG188" s="618"/>
      <c r="MH188" s="618"/>
      <c r="MI188" s="618"/>
      <c r="MJ188" s="618"/>
      <c r="MK188" s="618"/>
      <c r="ML188" s="618"/>
      <c r="MM188" s="618"/>
      <c r="MN188" s="618"/>
      <c r="MO188" s="618"/>
      <c r="MP188" s="618"/>
      <c r="MQ188" s="618"/>
      <c r="MR188" s="618"/>
      <c r="MS188" s="618"/>
      <c r="MT188" s="618"/>
      <c r="MU188" s="618"/>
    </row>
    <row r="189" spans="1:359" s="242" customFormat="1" ht="11" customHeight="1">
      <c r="B189" s="243"/>
      <c r="C189" s="367"/>
      <c r="D189" s="245" t="str">
        <f t="shared" si="20"/>
        <v/>
      </c>
      <c r="E189" s="253"/>
      <c r="F189" s="254"/>
      <c r="G189" s="366" t="str">
        <f t="array" ref="G189">IF(D189="","",VLOOKUP(D189,'Etape 2 (Biométrie)'!W$14:AB$76,6,FALSE)/COUNTIF('Etape 2 (Biométrie)'!D$13:D$2512,D189)*SUM(IF(('Etape 2 (Biométrie)'!D$13:D$2512=D189)*(LEN('Etape 2 (Biométrie)'!H$13:H$2512)&gt;0),1)))</f>
        <v/>
      </c>
      <c r="H189" s="255"/>
      <c r="I189" s="306"/>
      <c r="J189" s="366" t="str">
        <f>IF(D189="","",VLOOKUP(D189,'Etape 2 (Biométrie)'!W24:AB86,6,FALSE))</f>
        <v/>
      </c>
      <c r="K189" s="256"/>
      <c r="L189" s="743" t="str">
        <f t="shared" si="22"/>
        <v/>
      </c>
      <c r="M189" s="743"/>
      <c r="N189" s="256"/>
      <c r="O189" s="306" t="str">
        <f t="shared" si="21"/>
        <v/>
      </c>
      <c r="P189" s="742"/>
      <c r="Q189" s="742"/>
      <c r="R189" s="742"/>
      <c r="S189" s="742"/>
      <c r="T189" s="370"/>
      <c r="U189" s="249"/>
      <c r="AK189" s="252"/>
      <c r="AL189" s="252"/>
      <c r="AM189" s="252"/>
      <c r="AN189" s="252"/>
      <c r="AO189" s="252"/>
      <c r="CB189" s="618"/>
      <c r="CC189" s="618"/>
      <c r="CD189" s="618"/>
      <c r="CE189" s="618"/>
      <c r="CF189" s="618"/>
      <c r="CG189" s="618"/>
      <c r="CH189" s="618"/>
      <c r="CI189" s="618"/>
      <c r="CJ189" s="618"/>
      <c r="CK189" s="618"/>
      <c r="CL189" s="618"/>
      <c r="CM189" s="618"/>
      <c r="CN189" s="618"/>
      <c r="CO189" s="618"/>
      <c r="CP189" s="618"/>
      <c r="CQ189" s="618"/>
      <c r="CR189" s="618"/>
      <c r="CS189" s="618"/>
      <c r="CT189" s="618"/>
      <c r="CU189" s="618"/>
      <c r="CV189" s="618"/>
      <c r="CW189" s="618"/>
      <c r="CX189" s="618"/>
      <c r="CY189" s="618"/>
      <c r="CZ189" s="618"/>
      <c r="DA189" s="618"/>
      <c r="DB189" s="618"/>
      <c r="DC189" s="618"/>
      <c r="DD189" s="618"/>
      <c r="DE189" s="618"/>
      <c r="DF189" s="618"/>
      <c r="DG189" s="618"/>
      <c r="DH189" s="618"/>
      <c r="DI189" s="618"/>
      <c r="DJ189" s="618"/>
      <c r="DK189" s="618"/>
      <c r="DL189" s="618"/>
      <c r="DM189" s="618"/>
      <c r="DN189" s="618"/>
      <c r="DO189" s="618"/>
      <c r="DP189" s="618"/>
      <c r="DQ189" s="618"/>
      <c r="DR189" s="618"/>
      <c r="DS189" s="618"/>
      <c r="DT189" s="618"/>
      <c r="DU189" s="618"/>
      <c r="DV189" s="618"/>
      <c r="DW189" s="618"/>
      <c r="DX189" s="618"/>
      <c r="DY189" s="618"/>
      <c r="DZ189" s="618"/>
      <c r="EA189" s="618"/>
      <c r="EB189" s="618"/>
      <c r="EC189" s="618"/>
      <c r="ED189" s="618"/>
      <c r="EE189" s="618"/>
      <c r="EF189" s="618"/>
      <c r="EG189" s="618"/>
      <c r="EH189" s="618"/>
      <c r="EI189" s="618"/>
      <c r="EJ189" s="618"/>
      <c r="EK189" s="618"/>
      <c r="EL189" s="618"/>
      <c r="EM189" s="618"/>
      <c r="EN189" s="618"/>
      <c r="EO189" s="618"/>
      <c r="EP189" s="618"/>
      <c r="EQ189" s="618"/>
      <c r="ER189" s="618"/>
      <c r="ES189" s="618"/>
      <c r="ET189" s="618"/>
      <c r="EU189" s="618"/>
      <c r="EV189" s="618"/>
      <c r="EW189" s="618"/>
      <c r="EX189" s="618"/>
      <c r="EY189" s="618"/>
      <c r="EZ189" s="618"/>
      <c r="FA189" s="618"/>
      <c r="FB189" s="618"/>
      <c r="FC189" s="618"/>
      <c r="FD189" s="618"/>
      <c r="FE189" s="618"/>
      <c r="FF189" s="618"/>
      <c r="FG189" s="618"/>
      <c r="FH189" s="618"/>
      <c r="FI189" s="618"/>
      <c r="FJ189" s="618"/>
      <c r="FK189" s="618"/>
      <c r="FL189" s="618"/>
      <c r="FM189" s="618"/>
      <c r="FN189" s="618"/>
      <c r="FO189" s="618"/>
      <c r="FP189" s="618"/>
      <c r="FQ189" s="618"/>
      <c r="FR189" s="618"/>
      <c r="FS189" s="618"/>
      <c r="FT189" s="618"/>
      <c r="FU189" s="618"/>
      <c r="FV189" s="618"/>
      <c r="FW189" s="618"/>
      <c r="FX189" s="618"/>
      <c r="FY189" s="618"/>
      <c r="FZ189" s="618"/>
      <c r="GA189" s="618"/>
      <c r="GB189" s="618"/>
      <c r="GC189" s="618"/>
      <c r="GD189" s="618"/>
      <c r="GE189" s="618"/>
      <c r="GF189" s="618"/>
      <c r="GG189" s="618"/>
      <c r="GH189" s="618"/>
      <c r="GI189" s="618"/>
      <c r="GJ189" s="618"/>
      <c r="GK189" s="618"/>
      <c r="GL189" s="618"/>
      <c r="GM189" s="618"/>
      <c r="GN189" s="618"/>
      <c r="GO189" s="618"/>
      <c r="GP189" s="618"/>
      <c r="GQ189" s="618"/>
      <c r="GR189" s="618"/>
      <c r="GS189" s="618"/>
      <c r="GT189" s="618"/>
      <c r="GU189" s="618"/>
      <c r="GV189" s="618"/>
      <c r="GW189" s="618"/>
      <c r="GX189" s="618"/>
      <c r="GY189" s="618"/>
      <c r="GZ189" s="618"/>
      <c r="HA189" s="618"/>
      <c r="HB189" s="618"/>
      <c r="HC189" s="618"/>
      <c r="HD189" s="618"/>
      <c r="HE189" s="618"/>
      <c r="HF189" s="618"/>
      <c r="HG189" s="618"/>
      <c r="HH189" s="618"/>
      <c r="HI189" s="618"/>
      <c r="HJ189" s="618"/>
      <c r="HK189" s="618"/>
      <c r="HL189" s="618"/>
      <c r="HM189" s="618"/>
      <c r="HN189" s="618"/>
      <c r="HO189" s="618"/>
      <c r="HP189" s="618"/>
      <c r="HQ189" s="618"/>
      <c r="HR189" s="618"/>
      <c r="HS189" s="618"/>
      <c r="HT189" s="618"/>
      <c r="HU189" s="618"/>
      <c r="HV189" s="618"/>
      <c r="HW189" s="618"/>
      <c r="HX189" s="618"/>
      <c r="HY189" s="618"/>
      <c r="HZ189" s="618"/>
      <c r="IA189" s="618"/>
      <c r="IB189" s="618"/>
      <c r="IC189" s="618"/>
      <c r="ID189" s="618"/>
      <c r="IE189" s="618"/>
      <c r="IF189" s="618"/>
      <c r="IG189" s="618"/>
      <c r="IH189" s="618"/>
      <c r="II189" s="618"/>
      <c r="IJ189" s="618"/>
      <c r="IK189" s="618"/>
      <c r="IL189" s="618"/>
      <c r="IM189" s="618"/>
      <c r="IN189" s="618"/>
      <c r="IO189" s="618"/>
      <c r="IP189" s="618"/>
      <c r="IQ189" s="618"/>
      <c r="IR189" s="618"/>
      <c r="IS189" s="618"/>
      <c r="IT189" s="618"/>
      <c r="IU189" s="618"/>
      <c r="IV189" s="618"/>
      <c r="IW189" s="618"/>
      <c r="IX189" s="618"/>
      <c r="IY189" s="618"/>
      <c r="IZ189" s="618"/>
      <c r="JA189" s="618"/>
      <c r="JB189" s="618"/>
      <c r="JC189" s="618"/>
      <c r="JD189" s="618"/>
      <c r="JE189" s="618"/>
      <c r="JF189" s="618"/>
      <c r="JG189" s="618"/>
      <c r="JH189" s="618"/>
      <c r="JI189" s="618"/>
      <c r="JJ189" s="618"/>
      <c r="JK189" s="618"/>
      <c r="JL189" s="618"/>
      <c r="JM189" s="618"/>
      <c r="JN189" s="618"/>
      <c r="JO189" s="618"/>
      <c r="JP189" s="618"/>
      <c r="JQ189" s="618"/>
      <c r="JR189" s="618"/>
      <c r="JS189" s="618"/>
      <c r="JT189" s="618"/>
      <c r="JU189" s="618"/>
      <c r="JV189" s="618"/>
      <c r="JW189" s="618"/>
      <c r="JX189" s="618"/>
      <c r="JY189" s="618"/>
      <c r="JZ189" s="618"/>
      <c r="KA189" s="618"/>
      <c r="KB189" s="618"/>
      <c r="KC189" s="618"/>
      <c r="KD189" s="618"/>
      <c r="KE189" s="618"/>
      <c r="KF189" s="618"/>
      <c r="KG189" s="618"/>
      <c r="KH189" s="618"/>
      <c r="KI189" s="618"/>
      <c r="KJ189" s="618"/>
      <c r="KK189" s="618"/>
      <c r="KL189" s="618"/>
      <c r="KM189" s="618"/>
      <c r="KN189" s="618"/>
      <c r="KO189" s="618"/>
      <c r="KP189" s="618"/>
      <c r="KQ189" s="618"/>
      <c r="KR189" s="618"/>
      <c r="KS189" s="618"/>
      <c r="KT189" s="618"/>
      <c r="KU189" s="618"/>
      <c r="KV189" s="618"/>
      <c r="KW189" s="618"/>
      <c r="KX189" s="618"/>
      <c r="KY189" s="618"/>
      <c r="KZ189" s="618"/>
      <c r="LA189" s="618"/>
      <c r="LB189" s="618"/>
      <c r="LC189" s="618"/>
      <c r="LD189" s="618"/>
      <c r="LE189" s="618"/>
      <c r="LF189" s="618"/>
      <c r="LG189" s="618"/>
      <c r="LH189" s="618"/>
      <c r="LI189" s="618"/>
      <c r="LJ189" s="618"/>
      <c r="LK189" s="618"/>
      <c r="LL189" s="618"/>
      <c r="LM189" s="618"/>
      <c r="LN189" s="618"/>
      <c r="LO189" s="618"/>
      <c r="LP189" s="618"/>
      <c r="LQ189" s="618"/>
      <c r="LR189" s="618"/>
      <c r="LS189" s="618"/>
      <c r="LT189" s="618"/>
      <c r="LU189" s="618"/>
      <c r="LV189" s="618"/>
      <c r="LW189" s="618"/>
      <c r="LX189" s="618"/>
      <c r="LY189" s="618"/>
      <c r="LZ189" s="618"/>
      <c r="MA189" s="618"/>
      <c r="MB189" s="618"/>
      <c r="MC189" s="618"/>
      <c r="MD189" s="618"/>
      <c r="ME189" s="618"/>
      <c r="MF189" s="618"/>
      <c r="MG189" s="618"/>
      <c r="MH189" s="618"/>
      <c r="MI189" s="618"/>
      <c r="MJ189" s="618"/>
      <c r="MK189" s="618"/>
      <c r="ML189" s="618"/>
      <c r="MM189" s="618"/>
      <c r="MN189" s="618"/>
      <c r="MO189" s="618"/>
      <c r="MP189" s="618"/>
      <c r="MQ189" s="618"/>
      <c r="MR189" s="618"/>
      <c r="MS189" s="618"/>
      <c r="MT189" s="618"/>
      <c r="MU189" s="618"/>
    </row>
    <row r="190" spans="1:359" s="242" customFormat="1" ht="11" customHeight="1">
      <c r="B190" s="243"/>
      <c r="C190" s="367"/>
      <c r="D190" s="245" t="str">
        <f t="shared" si="20"/>
        <v/>
      </c>
      <c r="E190" s="253"/>
      <c r="F190" s="254"/>
      <c r="G190" s="366" t="str">
        <f t="array" ref="G190">IF(D190="","",VLOOKUP(D190,'Etape 2 (Biométrie)'!W$14:AB$76,6,FALSE)/COUNTIF('Etape 2 (Biométrie)'!D$13:D$2512,D190)*SUM(IF(('Etape 2 (Biométrie)'!D$13:D$2512=D190)*(LEN('Etape 2 (Biométrie)'!H$13:H$2512)&gt;0),1)))</f>
        <v/>
      </c>
      <c r="H190" s="255"/>
      <c r="I190" s="306"/>
      <c r="J190" s="366" t="str">
        <f>IF(D190="","",VLOOKUP(D190,'Etape 2 (Biométrie)'!W25:AB87,6,FALSE))</f>
        <v/>
      </c>
      <c r="K190" s="256"/>
      <c r="L190" s="743" t="str">
        <f t="shared" si="22"/>
        <v/>
      </c>
      <c r="M190" s="743"/>
      <c r="N190" s="256"/>
      <c r="O190" s="306" t="str">
        <f t="shared" si="21"/>
        <v/>
      </c>
      <c r="P190" s="742"/>
      <c r="Q190" s="742"/>
      <c r="R190" s="370"/>
      <c r="S190" s="370"/>
      <c r="T190" s="370"/>
      <c r="U190" s="249"/>
      <c r="AK190" s="252"/>
      <c r="AL190" s="252"/>
      <c r="AM190" s="252"/>
      <c r="AN190" s="252"/>
      <c r="AO190" s="252"/>
      <c r="CB190" s="618"/>
      <c r="CC190" s="618"/>
      <c r="CD190" s="618"/>
      <c r="CE190" s="618"/>
      <c r="CF190" s="618"/>
      <c r="CG190" s="618"/>
      <c r="CH190" s="618"/>
      <c r="CI190" s="618"/>
      <c r="CJ190" s="618"/>
      <c r="CK190" s="618"/>
      <c r="CL190" s="618"/>
      <c r="CM190" s="618"/>
      <c r="CN190" s="618"/>
      <c r="CO190" s="618"/>
      <c r="CP190" s="618"/>
      <c r="CQ190" s="618"/>
      <c r="CR190" s="618"/>
      <c r="CS190" s="618"/>
      <c r="CT190" s="618"/>
      <c r="CU190" s="618"/>
      <c r="CV190" s="618"/>
      <c r="CW190" s="618"/>
      <c r="CX190" s="618"/>
      <c r="CY190" s="618"/>
      <c r="CZ190" s="618"/>
      <c r="DA190" s="618"/>
      <c r="DB190" s="618"/>
      <c r="DC190" s="618"/>
      <c r="DD190" s="618"/>
      <c r="DE190" s="618"/>
      <c r="DF190" s="618"/>
      <c r="DG190" s="618"/>
      <c r="DH190" s="618"/>
      <c r="DI190" s="618"/>
      <c r="DJ190" s="618"/>
      <c r="DK190" s="618"/>
      <c r="DL190" s="618"/>
      <c r="DM190" s="618"/>
      <c r="DN190" s="618"/>
      <c r="DO190" s="618"/>
      <c r="DP190" s="618"/>
      <c r="DQ190" s="618"/>
      <c r="DR190" s="618"/>
      <c r="DS190" s="618"/>
      <c r="DT190" s="618"/>
      <c r="DU190" s="618"/>
      <c r="DV190" s="618"/>
      <c r="DW190" s="618"/>
      <c r="DX190" s="618"/>
      <c r="DY190" s="618"/>
      <c r="DZ190" s="618"/>
      <c r="EA190" s="618"/>
      <c r="EB190" s="618"/>
      <c r="EC190" s="618"/>
      <c r="ED190" s="618"/>
      <c r="EE190" s="618"/>
      <c r="EF190" s="618"/>
      <c r="EG190" s="618"/>
      <c r="EH190" s="618"/>
      <c r="EI190" s="618"/>
      <c r="EJ190" s="618"/>
      <c r="EK190" s="618"/>
      <c r="EL190" s="618"/>
      <c r="EM190" s="618"/>
      <c r="EN190" s="618"/>
      <c r="EO190" s="618"/>
      <c r="EP190" s="618"/>
      <c r="EQ190" s="618"/>
      <c r="ER190" s="618"/>
      <c r="ES190" s="618"/>
      <c r="ET190" s="618"/>
      <c r="EU190" s="618"/>
      <c r="EV190" s="618"/>
      <c r="EW190" s="618"/>
      <c r="EX190" s="618"/>
      <c r="EY190" s="618"/>
      <c r="EZ190" s="618"/>
      <c r="FA190" s="618"/>
      <c r="FB190" s="618"/>
      <c r="FC190" s="618"/>
      <c r="FD190" s="618"/>
      <c r="FE190" s="618"/>
      <c r="FF190" s="618"/>
      <c r="FG190" s="618"/>
      <c r="FH190" s="618"/>
      <c r="FI190" s="618"/>
      <c r="FJ190" s="618"/>
      <c r="FK190" s="618"/>
      <c r="FL190" s="618"/>
      <c r="FM190" s="618"/>
      <c r="FN190" s="618"/>
      <c r="FO190" s="618"/>
      <c r="FP190" s="618"/>
      <c r="FQ190" s="618"/>
      <c r="FR190" s="618"/>
      <c r="FS190" s="618"/>
      <c r="FT190" s="618"/>
      <c r="FU190" s="618"/>
      <c r="FV190" s="618"/>
      <c r="FW190" s="618"/>
      <c r="FX190" s="618"/>
      <c r="FY190" s="618"/>
      <c r="FZ190" s="618"/>
      <c r="GA190" s="618"/>
      <c r="GB190" s="618"/>
      <c r="GC190" s="618"/>
      <c r="GD190" s="618"/>
      <c r="GE190" s="618"/>
      <c r="GF190" s="618"/>
      <c r="GG190" s="618"/>
      <c r="GH190" s="618"/>
      <c r="GI190" s="618"/>
      <c r="GJ190" s="618"/>
      <c r="GK190" s="618"/>
      <c r="GL190" s="618"/>
      <c r="GM190" s="618"/>
      <c r="GN190" s="618"/>
      <c r="GO190" s="618"/>
      <c r="GP190" s="618"/>
      <c r="GQ190" s="618"/>
      <c r="GR190" s="618"/>
      <c r="GS190" s="618"/>
      <c r="GT190" s="618"/>
      <c r="GU190" s="618"/>
      <c r="GV190" s="618"/>
      <c r="GW190" s="618"/>
      <c r="GX190" s="618"/>
      <c r="GY190" s="618"/>
      <c r="GZ190" s="618"/>
      <c r="HA190" s="618"/>
      <c r="HB190" s="618"/>
      <c r="HC190" s="618"/>
      <c r="HD190" s="618"/>
      <c r="HE190" s="618"/>
      <c r="HF190" s="618"/>
      <c r="HG190" s="618"/>
      <c r="HH190" s="618"/>
      <c r="HI190" s="618"/>
      <c r="HJ190" s="618"/>
      <c r="HK190" s="618"/>
      <c r="HL190" s="618"/>
      <c r="HM190" s="618"/>
      <c r="HN190" s="618"/>
      <c r="HO190" s="618"/>
      <c r="HP190" s="618"/>
      <c r="HQ190" s="618"/>
      <c r="HR190" s="618"/>
      <c r="HS190" s="618"/>
      <c r="HT190" s="618"/>
      <c r="HU190" s="618"/>
      <c r="HV190" s="618"/>
      <c r="HW190" s="618"/>
      <c r="HX190" s="618"/>
      <c r="HY190" s="618"/>
      <c r="HZ190" s="618"/>
      <c r="IA190" s="618"/>
      <c r="IB190" s="618"/>
      <c r="IC190" s="618"/>
      <c r="ID190" s="618"/>
      <c r="IE190" s="618"/>
      <c r="IF190" s="618"/>
      <c r="IG190" s="618"/>
      <c r="IH190" s="618"/>
      <c r="II190" s="618"/>
      <c r="IJ190" s="618"/>
      <c r="IK190" s="618"/>
      <c r="IL190" s="618"/>
      <c r="IM190" s="618"/>
      <c r="IN190" s="618"/>
      <c r="IO190" s="618"/>
      <c r="IP190" s="618"/>
      <c r="IQ190" s="618"/>
      <c r="IR190" s="618"/>
      <c r="IS190" s="618"/>
      <c r="IT190" s="618"/>
      <c r="IU190" s="618"/>
      <c r="IV190" s="618"/>
      <c r="IW190" s="618"/>
      <c r="IX190" s="618"/>
      <c r="IY190" s="618"/>
      <c r="IZ190" s="618"/>
      <c r="JA190" s="618"/>
      <c r="JB190" s="618"/>
      <c r="JC190" s="618"/>
      <c r="JD190" s="618"/>
      <c r="JE190" s="618"/>
      <c r="JF190" s="618"/>
      <c r="JG190" s="618"/>
      <c r="JH190" s="618"/>
      <c r="JI190" s="618"/>
      <c r="JJ190" s="618"/>
      <c r="JK190" s="618"/>
      <c r="JL190" s="618"/>
      <c r="JM190" s="618"/>
      <c r="JN190" s="618"/>
      <c r="JO190" s="618"/>
      <c r="JP190" s="618"/>
      <c r="JQ190" s="618"/>
      <c r="JR190" s="618"/>
      <c r="JS190" s="618"/>
      <c r="JT190" s="618"/>
      <c r="JU190" s="618"/>
      <c r="JV190" s="618"/>
      <c r="JW190" s="618"/>
      <c r="JX190" s="618"/>
      <c r="JY190" s="618"/>
      <c r="JZ190" s="618"/>
      <c r="KA190" s="618"/>
      <c r="KB190" s="618"/>
      <c r="KC190" s="618"/>
      <c r="KD190" s="618"/>
      <c r="KE190" s="618"/>
      <c r="KF190" s="618"/>
      <c r="KG190" s="618"/>
      <c r="KH190" s="618"/>
      <c r="KI190" s="618"/>
      <c r="KJ190" s="618"/>
      <c r="KK190" s="618"/>
      <c r="KL190" s="618"/>
      <c r="KM190" s="618"/>
      <c r="KN190" s="618"/>
      <c r="KO190" s="618"/>
      <c r="KP190" s="618"/>
      <c r="KQ190" s="618"/>
      <c r="KR190" s="618"/>
      <c r="KS190" s="618"/>
      <c r="KT190" s="618"/>
      <c r="KU190" s="618"/>
      <c r="KV190" s="618"/>
      <c r="KW190" s="618"/>
      <c r="KX190" s="618"/>
      <c r="KY190" s="618"/>
      <c r="KZ190" s="618"/>
      <c r="LA190" s="618"/>
      <c r="LB190" s="618"/>
      <c r="LC190" s="618"/>
      <c r="LD190" s="618"/>
      <c r="LE190" s="618"/>
      <c r="LF190" s="618"/>
      <c r="LG190" s="618"/>
      <c r="LH190" s="618"/>
      <c r="LI190" s="618"/>
      <c r="LJ190" s="618"/>
      <c r="LK190" s="618"/>
      <c r="LL190" s="618"/>
      <c r="LM190" s="618"/>
      <c r="LN190" s="618"/>
      <c r="LO190" s="618"/>
      <c r="LP190" s="618"/>
      <c r="LQ190" s="618"/>
      <c r="LR190" s="618"/>
      <c r="LS190" s="618"/>
      <c r="LT190" s="618"/>
      <c r="LU190" s="618"/>
      <c r="LV190" s="618"/>
      <c r="LW190" s="618"/>
      <c r="LX190" s="618"/>
      <c r="LY190" s="618"/>
      <c r="LZ190" s="618"/>
      <c r="MA190" s="618"/>
      <c r="MB190" s="618"/>
      <c r="MC190" s="618"/>
      <c r="MD190" s="618"/>
      <c r="ME190" s="618"/>
      <c r="MF190" s="618"/>
      <c r="MG190" s="618"/>
      <c r="MH190" s="618"/>
      <c r="MI190" s="618"/>
      <c r="MJ190" s="618"/>
      <c r="MK190" s="618"/>
      <c r="ML190" s="618"/>
      <c r="MM190" s="618"/>
      <c r="MN190" s="618"/>
      <c r="MO190" s="618"/>
      <c r="MP190" s="618"/>
      <c r="MQ190" s="618"/>
      <c r="MR190" s="618"/>
      <c r="MS190" s="618"/>
      <c r="MT190" s="618"/>
      <c r="MU190" s="618"/>
    </row>
    <row r="191" spans="1:359" s="242" customFormat="1" ht="11" customHeight="1">
      <c r="B191" s="243"/>
      <c r="C191" s="367"/>
      <c r="D191" s="245" t="str">
        <f t="shared" si="20"/>
        <v/>
      </c>
      <c r="E191" s="253"/>
      <c r="F191" s="254"/>
      <c r="G191" s="366" t="str">
        <f t="array" ref="G191">IF(D191="","",VLOOKUP(D191,'Etape 2 (Biométrie)'!W$14:AB$76,6,FALSE)/COUNTIF('Etape 2 (Biométrie)'!D$13:D$2512,D191)*SUM(IF(('Etape 2 (Biométrie)'!D$13:D$2512=D191)*(LEN('Etape 2 (Biométrie)'!H$13:H$2512)&gt;0),1)))</f>
        <v/>
      </c>
      <c r="H191" s="255"/>
      <c r="I191" s="306"/>
      <c r="J191" s="366" t="str">
        <f>IF(D191="","",VLOOKUP(D191,'Etape 2 (Biométrie)'!W26:AB88,6,FALSE))</f>
        <v/>
      </c>
      <c r="K191" s="256"/>
      <c r="L191" s="743" t="str">
        <f t="shared" si="22"/>
        <v/>
      </c>
      <c r="M191" s="743"/>
      <c r="N191" s="256"/>
      <c r="O191" s="306" t="str">
        <f t="shared" si="21"/>
        <v/>
      </c>
      <c r="P191" s="742"/>
      <c r="Q191" s="742"/>
      <c r="R191" s="370"/>
      <c r="S191" s="370"/>
      <c r="T191" s="370"/>
      <c r="U191" s="249"/>
      <c r="AK191" s="252"/>
      <c r="AL191" s="252"/>
      <c r="AM191" s="252"/>
      <c r="AN191" s="252"/>
      <c r="AO191" s="252"/>
      <c r="CB191" s="618"/>
      <c r="CC191" s="618"/>
      <c r="CD191" s="618"/>
      <c r="CE191" s="618"/>
      <c r="CF191" s="618"/>
      <c r="CG191" s="618"/>
      <c r="CH191" s="618"/>
      <c r="CI191" s="618"/>
      <c r="CJ191" s="618"/>
      <c r="CK191" s="618"/>
      <c r="CL191" s="618"/>
      <c r="CM191" s="618"/>
      <c r="CN191" s="618"/>
      <c r="CO191" s="618"/>
      <c r="CP191" s="618"/>
      <c r="CQ191" s="618"/>
      <c r="CR191" s="618"/>
      <c r="CS191" s="618"/>
      <c r="CT191" s="618"/>
      <c r="CU191" s="618"/>
      <c r="CV191" s="618"/>
      <c r="CW191" s="618"/>
      <c r="CX191" s="618"/>
      <c r="CY191" s="618"/>
      <c r="CZ191" s="618"/>
      <c r="DA191" s="618"/>
      <c r="DB191" s="618"/>
      <c r="DC191" s="618"/>
      <c r="DD191" s="618"/>
      <c r="DE191" s="618"/>
      <c r="DF191" s="618"/>
      <c r="DG191" s="618"/>
      <c r="DH191" s="618"/>
      <c r="DI191" s="618"/>
      <c r="DJ191" s="618"/>
      <c r="DK191" s="618"/>
      <c r="DL191" s="618"/>
      <c r="DM191" s="618"/>
      <c r="DN191" s="618"/>
      <c r="DO191" s="618"/>
      <c r="DP191" s="618"/>
      <c r="DQ191" s="618"/>
      <c r="DR191" s="618"/>
      <c r="DS191" s="618"/>
      <c r="DT191" s="618"/>
      <c r="DU191" s="618"/>
      <c r="DV191" s="618"/>
      <c r="DW191" s="618"/>
      <c r="DX191" s="618"/>
      <c r="DY191" s="618"/>
      <c r="DZ191" s="618"/>
      <c r="EA191" s="618"/>
      <c r="EB191" s="618"/>
      <c r="EC191" s="618"/>
      <c r="ED191" s="618"/>
      <c r="EE191" s="618"/>
      <c r="EF191" s="618"/>
      <c r="EG191" s="618"/>
      <c r="EH191" s="618"/>
      <c r="EI191" s="618"/>
      <c r="EJ191" s="618"/>
      <c r="EK191" s="618"/>
      <c r="EL191" s="618"/>
      <c r="EM191" s="618"/>
      <c r="EN191" s="618"/>
      <c r="EO191" s="618"/>
      <c r="EP191" s="618"/>
      <c r="EQ191" s="618"/>
      <c r="ER191" s="618"/>
      <c r="ES191" s="618"/>
      <c r="ET191" s="618"/>
      <c r="EU191" s="618"/>
      <c r="EV191" s="618"/>
      <c r="EW191" s="618"/>
      <c r="EX191" s="618"/>
      <c r="EY191" s="618"/>
      <c r="EZ191" s="618"/>
      <c r="FA191" s="618"/>
      <c r="FB191" s="618"/>
      <c r="FC191" s="618"/>
      <c r="FD191" s="618"/>
      <c r="FE191" s="618"/>
      <c r="FF191" s="618"/>
      <c r="FG191" s="618"/>
      <c r="FH191" s="618"/>
      <c r="FI191" s="618"/>
      <c r="FJ191" s="618"/>
      <c r="FK191" s="618"/>
      <c r="FL191" s="618"/>
      <c r="FM191" s="618"/>
      <c r="FN191" s="618"/>
      <c r="FO191" s="618"/>
      <c r="FP191" s="618"/>
      <c r="FQ191" s="618"/>
      <c r="FR191" s="618"/>
      <c r="FS191" s="618"/>
      <c r="FT191" s="618"/>
      <c r="FU191" s="618"/>
      <c r="FV191" s="618"/>
      <c r="FW191" s="618"/>
      <c r="FX191" s="618"/>
      <c r="FY191" s="618"/>
      <c r="FZ191" s="618"/>
      <c r="GA191" s="618"/>
      <c r="GB191" s="618"/>
      <c r="GC191" s="618"/>
      <c r="GD191" s="618"/>
      <c r="GE191" s="618"/>
      <c r="GF191" s="618"/>
      <c r="GG191" s="618"/>
      <c r="GH191" s="618"/>
      <c r="GI191" s="618"/>
      <c r="GJ191" s="618"/>
      <c r="GK191" s="618"/>
      <c r="GL191" s="618"/>
      <c r="GM191" s="618"/>
      <c r="GN191" s="618"/>
      <c r="GO191" s="618"/>
      <c r="GP191" s="618"/>
      <c r="GQ191" s="618"/>
      <c r="GR191" s="618"/>
      <c r="GS191" s="618"/>
      <c r="GT191" s="618"/>
      <c r="GU191" s="618"/>
      <c r="GV191" s="618"/>
      <c r="GW191" s="618"/>
      <c r="GX191" s="618"/>
      <c r="GY191" s="618"/>
      <c r="GZ191" s="618"/>
      <c r="HA191" s="618"/>
      <c r="HB191" s="618"/>
      <c r="HC191" s="618"/>
      <c r="HD191" s="618"/>
      <c r="HE191" s="618"/>
      <c r="HF191" s="618"/>
      <c r="HG191" s="618"/>
      <c r="HH191" s="618"/>
      <c r="HI191" s="618"/>
      <c r="HJ191" s="618"/>
      <c r="HK191" s="618"/>
      <c r="HL191" s="618"/>
      <c r="HM191" s="618"/>
      <c r="HN191" s="618"/>
      <c r="HO191" s="618"/>
      <c r="HP191" s="618"/>
      <c r="HQ191" s="618"/>
      <c r="HR191" s="618"/>
      <c r="HS191" s="618"/>
      <c r="HT191" s="618"/>
      <c r="HU191" s="618"/>
      <c r="HV191" s="618"/>
      <c r="HW191" s="618"/>
      <c r="HX191" s="618"/>
      <c r="HY191" s="618"/>
      <c r="HZ191" s="618"/>
      <c r="IA191" s="618"/>
      <c r="IB191" s="618"/>
      <c r="IC191" s="618"/>
      <c r="ID191" s="618"/>
      <c r="IE191" s="618"/>
      <c r="IF191" s="618"/>
      <c r="IG191" s="618"/>
      <c r="IH191" s="618"/>
      <c r="II191" s="618"/>
      <c r="IJ191" s="618"/>
      <c r="IK191" s="618"/>
      <c r="IL191" s="618"/>
      <c r="IM191" s="618"/>
      <c r="IN191" s="618"/>
      <c r="IO191" s="618"/>
      <c r="IP191" s="618"/>
      <c r="IQ191" s="618"/>
      <c r="IR191" s="618"/>
      <c r="IS191" s="618"/>
      <c r="IT191" s="618"/>
      <c r="IU191" s="618"/>
      <c r="IV191" s="618"/>
      <c r="IW191" s="618"/>
      <c r="IX191" s="618"/>
      <c r="IY191" s="618"/>
      <c r="IZ191" s="618"/>
      <c r="JA191" s="618"/>
      <c r="JB191" s="618"/>
      <c r="JC191" s="618"/>
      <c r="JD191" s="618"/>
      <c r="JE191" s="618"/>
      <c r="JF191" s="618"/>
      <c r="JG191" s="618"/>
      <c r="JH191" s="618"/>
      <c r="JI191" s="618"/>
      <c r="JJ191" s="618"/>
      <c r="JK191" s="618"/>
      <c r="JL191" s="618"/>
      <c r="JM191" s="618"/>
      <c r="JN191" s="618"/>
      <c r="JO191" s="618"/>
      <c r="JP191" s="618"/>
      <c r="JQ191" s="618"/>
      <c r="JR191" s="618"/>
      <c r="JS191" s="618"/>
      <c r="JT191" s="618"/>
      <c r="JU191" s="618"/>
      <c r="JV191" s="618"/>
      <c r="JW191" s="618"/>
      <c r="JX191" s="618"/>
      <c r="JY191" s="618"/>
      <c r="JZ191" s="618"/>
      <c r="KA191" s="618"/>
      <c r="KB191" s="618"/>
      <c r="KC191" s="618"/>
      <c r="KD191" s="618"/>
      <c r="KE191" s="618"/>
      <c r="KF191" s="618"/>
      <c r="KG191" s="618"/>
      <c r="KH191" s="618"/>
      <c r="KI191" s="618"/>
      <c r="KJ191" s="618"/>
      <c r="KK191" s="618"/>
      <c r="KL191" s="618"/>
      <c r="KM191" s="618"/>
      <c r="KN191" s="618"/>
      <c r="KO191" s="618"/>
      <c r="KP191" s="618"/>
      <c r="KQ191" s="618"/>
      <c r="KR191" s="618"/>
      <c r="KS191" s="618"/>
      <c r="KT191" s="618"/>
      <c r="KU191" s="618"/>
      <c r="KV191" s="618"/>
      <c r="KW191" s="618"/>
      <c r="KX191" s="618"/>
      <c r="KY191" s="618"/>
      <c r="KZ191" s="618"/>
      <c r="LA191" s="618"/>
      <c r="LB191" s="618"/>
      <c r="LC191" s="618"/>
      <c r="LD191" s="618"/>
      <c r="LE191" s="618"/>
      <c r="LF191" s="618"/>
      <c r="LG191" s="618"/>
      <c r="LH191" s="618"/>
      <c r="LI191" s="618"/>
      <c r="LJ191" s="618"/>
      <c r="LK191" s="618"/>
      <c r="LL191" s="618"/>
      <c r="LM191" s="618"/>
      <c r="LN191" s="618"/>
      <c r="LO191" s="618"/>
      <c r="LP191" s="618"/>
      <c r="LQ191" s="618"/>
      <c r="LR191" s="618"/>
      <c r="LS191" s="618"/>
      <c r="LT191" s="618"/>
      <c r="LU191" s="618"/>
      <c r="LV191" s="618"/>
      <c r="LW191" s="618"/>
      <c r="LX191" s="618"/>
      <c r="LY191" s="618"/>
      <c r="LZ191" s="618"/>
      <c r="MA191" s="618"/>
      <c r="MB191" s="618"/>
      <c r="MC191" s="618"/>
      <c r="MD191" s="618"/>
      <c r="ME191" s="618"/>
      <c r="MF191" s="618"/>
      <c r="MG191" s="618"/>
      <c r="MH191" s="618"/>
      <c r="MI191" s="618"/>
      <c r="MJ191" s="618"/>
      <c r="MK191" s="618"/>
      <c r="ML191" s="618"/>
      <c r="MM191" s="618"/>
      <c r="MN191" s="618"/>
      <c r="MO191" s="618"/>
      <c r="MP191" s="618"/>
      <c r="MQ191" s="618"/>
      <c r="MR191" s="618"/>
      <c r="MS191" s="618"/>
      <c r="MT191" s="618"/>
      <c r="MU191" s="618"/>
    </row>
    <row r="192" spans="1:359" s="242" customFormat="1" ht="11" customHeight="1">
      <c r="B192" s="243"/>
      <c r="C192" s="367"/>
      <c r="D192" s="245" t="str">
        <f t="shared" si="20"/>
        <v/>
      </c>
      <c r="E192" s="253"/>
      <c r="F192" s="254"/>
      <c r="G192" s="366" t="str">
        <f t="array" ref="G192">IF(D192="","",VLOOKUP(D192,'Etape 2 (Biométrie)'!W$14:AB$76,6,FALSE)/COUNTIF('Etape 2 (Biométrie)'!D$13:D$2512,D192)*SUM(IF(('Etape 2 (Biométrie)'!D$13:D$2512=D192)*(LEN('Etape 2 (Biométrie)'!H$13:H$2512)&gt;0),1)))</f>
        <v/>
      </c>
      <c r="H192" s="255"/>
      <c r="I192" s="306"/>
      <c r="J192" s="366" t="str">
        <f>IF(D192="","",VLOOKUP(D192,'Etape 2 (Biométrie)'!W27:AB89,6,FALSE))</f>
        <v/>
      </c>
      <c r="K192" s="256"/>
      <c r="L192" s="743" t="str">
        <f t="shared" si="22"/>
        <v/>
      </c>
      <c r="M192" s="743"/>
      <c r="N192" s="256"/>
      <c r="O192" s="306" t="str">
        <f t="shared" si="21"/>
        <v/>
      </c>
      <c r="P192" s="742"/>
      <c r="Q192" s="742"/>
      <c r="R192" s="370"/>
      <c r="S192" s="370"/>
      <c r="T192" s="370"/>
      <c r="U192" s="249"/>
      <c r="AK192" s="252"/>
      <c r="AL192" s="252"/>
      <c r="AM192" s="252"/>
      <c r="AN192" s="252"/>
      <c r="AO192" s="252"/>
      <c r="CB192" s="618"/>
      <c r="CC192" s="618"/>
      <c r="CD192" s="618"/>
      <c r="CE192" s="618"/>
      <c r="CF192" s="618"/>
      <c r="CG192" s="618"/>
      <c r="CH192" s="618"/>
      <c r="CI192" s="618"/>
      <c r="CJ192" s="618"/>
      <c r="CK192" s="618"/>
      <c r="CL192" s="618"/>
      <c r="CM192" s="618"/>
      <c r="CN192" s="618"/>
      <c r="CO192" s="618"/>
      <c r="CP192" s="618"/>
      <c r="CQ192" s="618"/>
      <c r="CR192" s="618"/>
      <c r="CS192" s="618"/>
      <c r="CT192" s="618"/>
      <c r="CU192" s="618"/>
      <c r="CV192" s="618"/>
      <c r="CW192" s="618"/>
      <c r="CX192" s="618"/>
      <c r="CY192" s="618"/>
      <c r="CZ192" s="618"/>
      <c r="DA192" s="618"/>
      <c r="DB192" s="618"/>
      <c r="DC192" s="618"/>
      <c r="DD192" s="618"/>
      <c r="DE192" s="618"/>
      <c r="DF192" s="618"/>
      <c r="DG192" s="618"/>
      <c r="DH192" s="618"/>
      <c r="DI192" s="618"/>
      <c r="DJ192" s="618"/>
      <c r="DK192" s="618"/>
      <c r="DL192" s="618"/>
      <c r="DM192" s="618"/>
      <c r="DN192" s="618"/>
      <c r="DO192" s="618"/>
      <c r="DP192" s="618"/>
      <c r="DQ192" s="618"/>
      <c r="DR192" s="618"/>
      <c r="DS192" s="618"/>
      <c r="DT192" s="618"/>
      <c r="DU192" s="618"/>
      <c r="DV192" s="618"/>
      <c r="DW192" s="618"/>
      <c r="DX192" s="618"/>
      <c r="DY192" s="618"/>
      <c r="DZ192" s="618"/>
      <c r="EA192" s="618"/>
      <c r="EB192" s="618"/>
      <c r="EC192" s="618"/>
      <c r="ED192" s="618"/>
      <c r="EE192" s="618"/>
      <c r="EF192" s="618"/>
      <c r="EG192" s="618"/>
      <c r="EH192" s="618"/>
      <c r="EI192" s="618"/>
      <c r="EJ192" s="618"/>
      <c r="EK192" s="618"/>
      <c r="EL192" s="618"/>
      <c r="EM192" s="618"/>
      <c r="EN192" s="618"/>
      <c r="EO192" s="618"/>
      <c r="EP192" s="618"/>
      <c r="EQ192" s="618"/>
      <c r="ER192" s="618"/>
      <c r="ES192" s="618"/>
      <c r="ET192" s="618"/>
      <c r="EU192" s="618"/>
      <c r="EV192" s="618"/>
      <c r="EW192" s="618"/>
      <c r="EX192" s="618"/>
      <c r="EY192" s="618"/>
      <c r="EZ192" s="618"/>
      <c r="FA192" s="618"/>
      <c r="FB192" s="618"/>
      <c r="FC192" s="618"/>
      <c r="FD192" s="618"/>
      <c r="FE192" s="618"/>
      <c r="FF192" s="618"/>
      <c r="FG192" s="618"/>
      <c r="FH192" s="618"/>
      <c r="FI192" s="618"/>
      <c r="FJ192" s="618"/>
      <c r="FK192" s="618"/>
      <c r="FL192" s="618"/>
      <c r="FM192" s="618"/>
      <c r="FN192" s="618"/>
      <c r="FO192" s="618"/>
      <c r="FP192" s="618"/>
      <c r="FQ192" s="618"/>
      <c r="FR192" s="618"/>
      <c r="FS192" s="618"/>
      <c r="FT192" s="618"/>
      <c r="FU192" s="618"/>
      <c r="FV192" s="618"/>
      <c r="FW192" s="618"/>
      <c r="FX192" s="618"/>
      <c r="FY192" s="618"/>
      <c r="FZ192" s="618"/>
      <c r="GA192" s="618"/>
      <c r="GB192" s="618"/>
      <c r="GC192" s="618"/>
      <c r="GD192" s="618"/>
      <c r="GE192" s="618"/>
      <c r="GF192" s="618"/>
      <c r="GG192" s="618"/>
      <c r="GH192" s="618"/>
      <c r="GI192" s="618"/>
      <c r="GJ192" s="618"/>
      <c r="GK192" s="618"/>
      <c r="GL192" s="618"/>
      <c r="GM192" s="618"/>
      <c r="GN192" s="618"/>
      <c r="GO192" s="618"/>
      <c r="GP192" s="618"/>
      <c r="GQ192" s="618"/>
      <c r="GR192" s="618"/>
      <c r="GS192" s="618"/>
      <c r="GT192" s="618"/>
      <c r="GU192" s="618"/>
      <c r="GV192" s="618"/>
      <c r="GW192" s="618"/>
      <c r="GX192" s="618"/>
      <c r="GY192" s="618"/>
      <c r="GZ192" s="618"/>
      <c r="HA192" s="618"/>
      <c r="HB192" s="618"/>
      <c r="HC192" s="618"/>
      <c r="HD192" s="618"/>
      <c r="HE192" s="618"/>
      <c r="HF192" s="618"/>
      <c r="HG192" s="618"/>
      <c r="HH192" s="618"/>
      <c r="HI192" s="618"/>
      <c r="HJ192" s="618"/>
      <c r="HK192" s="618"/>
      <c r="HL192" s="618"/>
      <c r="HM192" s="618"/>
      <c r="HN192" s="618"/>
      <c r="HO192" s="618"/>
      <c r="HP192" s="618"/>
      <c r="HQ192" s="618"/>
      <c r="HR192" s="618"/>
      <c r="HS192" s="618"/>
      <c r="HT192" s="618"/>
      <c r="HU192" s="618"/>
      <c r="HV192" s="618"/>
      <c r="HW192" s="618"/>
      <c r="HX192" s="618"/>
      <c r="HY192" s="618"/>
      <c r="HZ192" s="618"/>
      <c r="IA192" s="618"/>
      <c r="IB192" s="618"/>
      <c r="IC192" s="618"/>
      <c r="ID192" s="618"/>
      <c r="IE192" s="618"/>
      <c r="IF192" s="618"/>
      <c r="IG192" s="618"/>
      <c r="IH192" s="618"/>
      <c r="II192" s="618"/>
      <c r="IJ192" s="618"/>
      <c r="IK192" s="618"/>
      <c r="IL192" s="618"/>
      <c r="IM192" s="618"/>
      <c r="IN192" s="618"/>
      <c r="IO192" s="618"/>
      <c r="IP192" s="618"/>
      <c r="IQ192" s="618"/>
      <c r="IR192" s="618"/>
      <c r="IS192" s="618"/>
      <c r="IT192" s="618"/>
      <c r="IU192" s="618"/>
      <c r="IV192" s="618"/>
      <c r="IW192" s="618"/>
      <c r="IX192" s="618"/>
      <c r="IY192" s="618"/>
      <c r="IZ192" s="618"/>
      <c r="JA192" s="618"/>
      <c r="JB192" s="618"/>
      <c r="JC192" s="618"/>
      <c r="JD192" s="618"/>
      <c r="JE192" s="618"/>
      <c r="JF192" s="618"/>
      <c r="JG192" s="618"/>
      <c r="JH192" s="618"/>
      <c r="JI192" s="618"/>
      <c r="JJ192" s="618"/>
      <c r="JK192" s="618"/>
      <c r="JL192" s="618"/>
      <c r="JM192" s="618"/>
      <c r="JN192" s="618"/>
      <c r="JO192" s="618"/>
      <c r="JP192" s="618"/>
      <c r="JQ192" s="618"/>
      <c r="JR192" s="618"/>
      <c r="JS192" s="618"/>
      <c r="JT192" s="618"/>
      <c r="JU192" s="618"/>
      <c r="JV192" s="618"/>
      <c r="JW192" s="618"/>
      <c r="JX192" s="618"/>
      <c r="JY192" s="618"/>
      <c r="JZ192" s="618"/>
      <c r="KA192" s="618"/>
      <c r="KB192" s="618"/>
      <c r="KC192" s="618"/>
      <c r="KD192" s="618"/>
      <c r="KE192" s="618"/>
      <c r="KF192" s="618"/>
      <c r="KG192" s="618"/>
      <c r="KH192" s="618"/>
      <c r="KI192" s="618"/>
      <c r="KJ192" s="618"/>
      <c r="KK192" s="618"/>
      <c r="KL192" s="618"/>
      <c r="KM192" s="618"/>
      <c r="KN192" s="618"/>
      <c r="KO192" s="618"/>
      <c r="KP192" s="618"/>
      <c r="KQ192" s="618"/>
      <c r="KR192" s="618"/>
      <c r="KS192" s="618"/>
      <c r="KT192" s="618"/>
      <c r="KU192" s="618"/>
      <c r="KV192" s="618"/>
      <c r="KW192" s="618"/>
      <c r="KX192" s="618"/>
      <c r="KY192" s="618"/>
      <c r="KZ192" s="618"/>
      <c r="LA192" s="618"/>
      <c r="LB192" s="618"/>
      <c r="LC192" s="618"/>
      <c r="LD192" s="618"/>
      <c r="LE192" s="618"/>
      <c r="LF192" s="618"/>
      <c r="LG192" s="618"/>
      <c r="LH192" s="618"/>
      <c r="LI192" s="618"/>
      <c r="LJ192" s="618"/>
      <c r="LK192" s="618"/>
      <c r="LL192" s="618"/>
      <c r="LM192" s="618"/>
      <c r="LN192" s="618"/>
      <c r="LO192" s="618"/>
      <c r="LP192" s="618"/>
      <c r="LQ192" s="618"/>
      <c r="LR192" s="618"/>
      <c r="LS192" s="618"/>
      <c r="LT192" s="618"/>
      <c r="LU192" s="618"/>
      <c r="LV192" s="618"/>
      <c r="LW192" s="618"/>
      <c r="LX192" s="618"/>
      <c r="LY192" s="618"/>
      <c r="LZ192" s="618"/>
      <c r="MA192" s="618"/>
      <c r="MB192" s="618"/>
      <c r="MC192" s="618"/>
      <c r="MD192" s="618"/>
      <c r="ME192" s="618"/>
      <c r="MF192" s="618"/>
      <c r="MG192" s="618"/>
      <c r="MH192" s="618"/>
      <c r="MI192" s="618"/>
      <c r="MJ192" s="618"/>
      <c r="MK192" s="618"/>
      <c r="ML192" s="618"/>
      <c r="MM192" s="618"/>
      <c r="MN192" s="618"/>
      <c r="MO192" s="618"/>
      <c r="MP192" s="618"/>
      <c r="MQ192" s="618"/>
      <c r="MR192" s="618"/>
      <c r="MS192" s="618"/>
      <c r="MT192" s="618"/>
      <c r="MU192" s="618"/>
    </row>
    <row r="193" spans="2:359" s="242" customFormat="1" ht="11" customHeight="1">
      <c r="B193" s="243"/>
      <c r="C193" s="367"/>
      <c r="D193" s="245" t="str">
        <f t="shared" si="20"/>
        <v/>
      </c>
      <c r="E193" s="253"/>
      <c r="F193" s="254"/>
      <c r="G193" s="366" t="str">
        <f t="array" ref="G193">IF(D193="","",VLOOKUP(D193,'Etape 2 (Biométrie)'!W$14:AB$76,6,FALSE)/COUNTIF('Etape 2 (Biométrie)'!D$13:D$2512,D193)*SUM(IF(('Etape 2 (Biométrie)'!D$13:D$2512=D193)*(LEN('Etape 2 (Biométrie)'!H$13:H$2512)&gt;0),1)))</f>
        <v/>
      </c>
      <c r="H193" s="255"/>
      <c r="I193" s="306"/>
      <c r="J193" s="366" t="str">
        <f>IF(D193="","",VLOOKUP(D193,'Etape 2 (Biométrie)'!W28:AB90,6,FALSE))</f>
        <v/>
      </c>
      <c r="K193" s="256"/>
      <c r="L193" s="743" t="str">
        <f t="shared" si="22"/>
        <v/>
      </c>
      <c r="M193" s="743"/>
      <c r="N193" s="256"/>
      <c r="O193" s="306" t="str">
        <f t="shared" si="21"/>
        <v/>
      </c>
      <c r="P193" s="742"/>
      <c r="Q193" s="742"/>
      <c r="R193" s="370"/>
      <c r="S193" s="370"/>
      <c r="T193" s="370"/>
      <c r="U193" s="249"/>
      <c r="AK193" s="252"/>
      <c r="AL193" s="252"/>
      <c r="AM193" s="252"/>
      <c r="AN193" s="252"/>
      <c r="AO193" s="252"/>
      <c r="CB193" s="618"/>
      <c r="CC193" s="618"/>
      <c r="CD193" s="618"/>
      <c r="CE193" s="618"/>
      <c r="CF193" s="618"/>
      <c r="CG193" s="618"/>
      <c r="CH193" s="618"/>
      <c r="CI193" s="618"/>
      <c r="CJ193" s="618"/>
      <c r="CK193" s="618"/>
      <c r="CL193" s="618"/>
      <c r="CM193" s="618"/>
      <c r="CN193" s="618"/>
      <c r="CO193" s="618"/>
      <c r="CP193" s="618"/>
      <c r="CQ193" s="618"/>
      <c r="CR193" s="618"/>
      <c r="CS193" s="618"/>
      <c r="CT193" s="618"/>
      <c r="CU193" s="618"/>
      <c r="CV193" s="618"/>
      <c r="CW193" s="618"/>
      <c r="CX193" s="618"/>
      <c r="CY193" s="618"/>
      <c r="CZ193" s="618"/>
      <c r="DA193" s="618"/>
      <c r="DB193" s="618"/>
      <c r="DC193" s="618"/>
      <c r="DD193" s="618"/>
      <c r="DE193" s="618"/>
      <c r="DF193" s="618"/>
      <c r="DG193" s="618"/>
      <c r="DH193" s="618"/>
      <c r="DI193" s="618"/>
      <c r="DJ193" s="618"/>
      <c r="DK193" s="618"/>
      <c r="DL193" s="618"/>
      <c r="DM193" s="618"/>
      <c r="DN193" s="618"/>
      <c r="DO193" s="618"/>
      <c r="DP193" s="618"/>
      <c r="DQ193" s="618"/>
      <c r="DR193" s="618"/>
      <c r="DS193" s="618"/>
      <c r="DT193" s="618"/>
      <c r="DU193" s="618"/>
      <c r="DV193" s="618"/>
      <c r="DW193" s="618"/>
      <c r="DX193" s="618"/>
      <c r="DY193" s="618"/>
      <c r="DZ193" s="618"/>
      <c r="EA193" s="618"/>
      <c r="EB193" s="618"/>
      <c r="EC193" s="618"/>
      <c r="ED193" s="618"/>
      <c r="EE193" s="618"/>
      <c r="EF193" s="618"/>
      <c r="EG193" s="618"/>
      <c r="EH193" s="618"/>
      <c r="EI193" s="618"/>
      <c r="EJ193" s="618"/>
      <c r="EK193" s="618"/>
      <c r="EL193" s="618"/>
      <c r="EM193" s="618"/>
      <c r="EN193" s="618"/>
      <c r="EO193" s="618"/>
      <c r="EP193" s="618"/>
      <c r="EQ193" s="618"/>
      <c r="ER193" s="618"/>
      <c r="ES193" s="618"/>
      <c r="ET193" s="618"/>
      <c r="EU193" s="618"/>
      <c r="EV193" s="618"/>
      <c r="EW193" s="618"/>
      <c r="EX193" s="618"/>
      <c r="EY193" s="618"/>
      <c r="EZ193" s="618"/>
      <c r="FA193" s="618"/>
      <c r="FB193" s="618"/>
      <c r="FC193" s="618"/>
      <c r="FD193" s="618"/>
      <c r="FE193" s="618"/>
      <c r="FF193" s="618"/>
      <c r="FG193" s="618"/>
      <c r="FH193" s="618"/>
      <c r="FI193" s="618"/>
      <c r="FJ193" s="618"/>
      <c r="FK193" s="618"/>
      <c r="FL193" s="618"/>
      <c r="FM193" s="618"/>
      <c r="FN193" s="618"/>
      <c r="FO193" s="618"/>
      <c r="FP193" s="618"/>
      <c r="FQ193" s="618"/>
      <c r="FR193" s="618"/>
      <c r="FS193" s="618"/>
      <c r="FT193" s="618"/>
      <c r="FU193" s="618"/>
      <c r="FV193" s="618"/>
      <c r="FW193" s="618"/>
      <c r="FX193" s="618"/>
      <c r="FY193" s="618"/>
      <c r="FZ193" s="618"/>
      <c r="GA193" s="618"/>
      <c r="GB193" s="618"/>
      <c r="GC193" s="618"/>
      <c r="GD193" s="618"/>
      <c r="GE193" s="618"/>
      <c r="GF193" s="618"/>
      <c r="GG193" s="618"/>
      <c r="GH193" s="618"/>
      <c r="GI193" s="618"/>
      <c r="GJ193" s="618"/>
      <c r="GK193" s="618"/>
      <c r="GL193" s="618"/>
      <c r="GM193" s="618"/>
      <c r="GN193" s="618"/>
      <c r="GO193" s="618"/>
      <c r="GP193" s="618"/>
      <c r="GQ193" s="618"/>
      <c r="GR193" s="618"/>
      <c r="GS193" s="618"/>
      <c r="GT193" s="618"/>
      <c r="GU193" s="618"/>
      <c r="GV193" s="618"/>
      <c r="GW193" s="618"/>
      <c r="GX193" s="618"/>
      <c r="GY193" s="618"/>
      <c r="GZ193" s="618"/>
      <c r="HA193" s="618"/>
      <c r="HB193" s="618"/>
      <c r="HC193" s="618"/>
      <c r="HD193" s="618"/>
      <c r="HE193" s="618"/>
      <c r="HF193" s="618"/>
      <c r="HG193" s="618"/>
      <c r="HH193" s="618"/>
      <c r="HI193" s="618"/>
      <c r="HJ193" s="618"/>
      <c r="HK193" s="618"/>
      <c r="HL193" s="618"/>
      <c r="HM193" s="618"/>
      <c r="HN193" s="618"/>
      <c r="HO193" s="618"/>
      <c r="HP193" s="618"/>
      <c r="HQ193" s="618"/>
      <c r="HR193" s="618"/>
      <c r="HS193" s="618"/>
      <c r="HT193" s="618"/>
      <c r="HU193" s="618"/>
      <c r="HV193" s="618"/>
      <c r="HW193" s="618"/>
      <c r="HX193" s="618"/>
      <c r="HY193" s="618"/>
      <c r="HZ193" s="618"/>
      <c r="IA193" s="618"/>
      <c r="IB193" s="618"/>
      <c r="IC193" s="618"/>
      <c r="ID193" s="618"/>
      <c r="IE193" s="618"/>
      <c r="IF193" s="618"/>
      <c r="IG193" s="618"/>
      <c r="IH193" s="618"/>
      <c r="II193" s="618"/>
      <c r="IJ193" s="618"/>
      <c r="IK193" s="618"/>
      <c r="IL193" s="618"/>
      <c r="IM193" s="618"/>
      <c r="IN193" s="618"/>
      <c r="IO193" s="618"/>
      <c r="IP193" s="618"/>
      <c r="IQ193" s="618"/>
      <c r="IR193" s="618"/>
      <c r="IS193" s="618"/>
      <c r="IT193" s="618"/>
      <c r="IU193" s="618"/>
      <c r="IV193" s="618"/>
      <c r="IW193" s="618"/>
      <c r="IX193" s="618"/>
      <c r="IY193" s="618"/>
      <c r="IZ193" s="618"/>
      <c r="JA193" s="618"/>
      <c r="JB193" s="618"/>
      <c r="JC193" s="618"/>
      <c r="JD193" s="618"/>
      <c r="JE193" s="618"/>
      <c r="JF193" s="618"/>
      <c r="JG193" s="618"/>
      <c r="JH193" s="618"/>
      <c r="JI193" s="618"/>
      <c r="JJ193" s="618"/>
      <c r="JK193" s="618"/>
      <c r="JL193" s="618"/>
      <c r="JM193" s="618"/>
      <c r="JN193" s="618"/>
      <c r="JO193" s="618"/>
      <c r="JP193" s="618"/>
      <c r="JQ193" s="618"/>
      <c r="JR193" s="618"/>
      <c r="JS193" s="618"/>
      <c r="JT193" s="618"/>
      <c r="JU193" s="618"/>
      <c r="JV193" s="618"/>
      <c r="JW193" s="618"/>
      <c r="JX193" s="618"/>
      <c r="JY193" s="618"/>
      <c r="JZ193" s="618"/>
      <c r="KA193" s="618"/>
      <c r="KB193" s="618"/>
      <c r="KC193" s="618"/>
      <c r="KD193" s="618"/>
      <c r="KE193" s="618"/>
      <c r="KF193" s="618"/>
      <c r="KG193" s="618"/>
      <c r="KH193" s="618"/>
      <c r="KI193" s="618"/>
      <c r="KJ193" s="618"/>
      <c r="KK193" s="618"/>
      <c r="KL193" s="618"/>
      <c r="KM193" s="618"/>
      <c r="KN193" s="618"/>
      <c r="KO193" s="618"/>
      <c r="KP193" s="618"/>
      <c r="KQ193" s="618"/>
      <c r="KR193" s="618"/>
      <c r="KS193" s="618"/>
      <c r="KT193" s="618"/>
      <c r="KU193" s="618"/>
      <c r="KV193" s="618"/>
      <c r="KW193" s="618"/>
      <c r="KX193" s="618"/>
      <c r="KY193" s="618"/>
      <c r="KZ193" s="618"/>
      <c r="LA193" s="618"/>
      <c r="LB193" s="618"/>
      <c r="LC193" s="618"/>
      <c r="LD193" s="618"/>
      <c r="LE193" s="618"/>
      <c r="LF193" s="618"/>
      <c r="LG193" s="618"/>
      <c r="LH193" s="618"/>
      <c r="LI193" s="618"/>
      <c r="LJ193" s="618"/>
      <c r="LK193" s="618"/>
      <c r="LL193" s="618"/>
      <c r="LM193" s="618"/>
      <c r="LN193" s="618"/>
      <c r="LO193" s="618"/>
      <c r="LP193" s="618"/>
      <c r="LQ193" s="618"/>
      <c r="LR193" s="618"/>
      <c r="LS193" s="618"/>
      <c r="LT193" s="618"/>
      <c r="LU193" s="618"/>
      <c r="LV193" s="618"/>
      <c r="LW193" s="618"/>
      <c r="LX193" s="618"/>
      <c r="LY193" s="618"/>
      <c r="LZ193" s="618"/>
      <c r="MA193" s="618"/>
      <c r="MB193" s="618"/>
      <c r="MC193" s="618"/>
      <c r="MD193" s="618"/>
      <c r="ME193" s="618"/>
      <c r="MF193" s="618"/>
      <c r="MG193" s="618"/>
      <c r="MH193" s="618"/>
      <c r="MI193" s="618"/>
      <c r="MJ193" s="618"/>
      <c r="MK193" s="618"/>
      <c r="ML193" s="618"/>
      <c r="MM193" s="618"/>
      <c r="MN193" s="618"/>
      <c r="MO193" s="618"/>
      <c r="MP193" s="618"/>
      <c r="MQ193" s="618"/>
      <c r="MR193" s="618"/>
      <c r="MS193" s="618"/>
      <c r="MT193" s="618"/>
      <c r="MU193" s="618"/>
    </row>
    <row r="194" spans="2:359" s="242" customFormat="1" ht="11" customHeight="1">
      <c r="B194" s="243"/>
      <c r="C194" s="367"/>
      <c r="D194" s="245" t="str">
        <f t="shared" si="20"/>
        <v/>
      </c>
      <c r="E194" s="265"/>
      <c r="F194" s="254"/>
      <c r="G194" s="366" t="str">
        <f t="array" ref="G194">IF(D194="","",VLOOKUP(D194,'Etape 2 (Biométrie)'!W$14:AB$76,6,FALSE)/COUNTIF('Etape 2 (Biométrie)'!D$13:D$2512,D194)*SUM(IF(('Etape 2 (Biométrie)'!D$13:D$2512=D194)*(LEN('Etape 2 (Biométrie)'!H$13:H$2512)&gt;0),1)))</f>
        <v/>
      </c>
      <c r="H194" s="255"/>
      <c r="I194" s="306"/>
      <c r="J194" s="366" t="str">
        <f>IF(D194="","",VLOOKUP(D194,'Etape 2 (Biométrie)'!W29:AB91,6,FALSE))</f>
        <v/>
      </c>
      <c r="K194" s="266"/>
      <c r="L194" s="743" t="str">
        <f t="shared" si="22"/>
        <v/>
      </c>
      <c r="M194" s="743"/>
      <c r="N194" s="266"/>
      <c r="O194" s="306" t="str">
        <f t="shared" si="21"/>
        <v/>
      </c>
      <c r="P194" s="367"/>
      <c r="Q194" s="367"/>
      <c r="R194" s="370"/>
      <c r="S194" s="370"/>
      <c r="T194" s="370"/>
      <c r="U194" s="249"/>
      <c r="AK194" s="252"/>
      <c r="AL194" s="252"/>
      <c r="AM194" s="252"/>
      <c r="AN194" s="252"/>
      <c r="AO194" s="252"/>
      <c r="CB194" s="618"/>
      <c r="CC194" s="618"/>
      <c r="CD194" s="618"/>
      <c r="CE194" s="618"/>
      <c r="CF194" s="618"/>
      <c r="CG194" s="618"/>
      <c r="CH194" s="618"/>
      <c r="CI194" s="618"/>
      <c r="CJ194" s="618"/>
      <c r="CK194" s="618"/>
      <c r="CL194" s="618"/>
      <c r="CM194" s="618"/>
      <c r="CN194" s="618"/>
      <c r="CO194" s="618"/>
      <c r="CP194" s="618"/>
      <c r="CQ194" s="618"/>
      <c r="CR194" s="618"/>
      <c r="CS194" s="618"/>
      <c r="CT194" s="618"/>
      <c r="CU194" s="618"/>
      <c r="CV194" s="618"/>
      <c r="CW194" s="618"/>
      <c r="CX194" s="618"/>
      <c r="CY194" s="618"/>
      <c r="CZ194" s="618"/>
      <c r="DA194" s="618"/>
      <c r="DB194" s="618"/>
      <c r="DC194" s="618"/>
      <c r="DD194" s="618"/>
      <c r="DE194" s="618"/>
      <c r="DF194" s="618"/>
      <c r="DG194" s="618"/>
      <c r="DH194" s="618"/>
      <c r="DI194" s="618"/>
      <c r="DJ194" s="618"/>
      <c r="DK194" s="618"/>
      <c r="DL194" s="618"/>
      <c r="DM194" s="618"/>
      <c r="DN194" s="618"/>
      <c r="DO194" s="618"/>
      <c r="DP194" s="618"/>
      <c r="DQ194" s="618"/>
      <c r="DR194" s="618"/>
      <c r="DS194" s="618"/>
      <c r="DT194" s="618"/>
      <c r="DU194" s="618"/>
      <c r="DV194" s="618"/>
      <c r="DW194" s="618"/>
      <c r="DX194" s="618"/>
      <c r="DY194" s="618"/>
      <c r="DZ194" s="618"/>
      <c r="EA194" s="618"/>
      <c r="EB194" s="618"/>
      <c r="EC194" s="618"/>
      <c r="ED194" s="618"/>
      <c r="EE194" s="618"/>
      <c r="EF194" s="618"/>
      <c r="EG194" s="618"/>
      <c r="EH194" s="618"/>
      <c r="EI194" s="618"/>
      <c r="EJ194" s="618"/>
      <c r="EK194" s="618"/>
      <c r="EL194" s="618"/>
      <c r="EM194" s="618"/>
      <c r="EN194" s="618"/>
      <c r="EO194" s="618"/>
      <c r="EP194" s="618"/>
      <c r="EQ194" s="618"/>
      <c r="ER194" s="618"/>
      <c r="ES194" s="618"/>
      <c r="ET194" s="618"/>
      <c r="EU194" s="618"/>
      <c r="EV194" s="618"/>
      <c r="EW194" s="618"/>
      <c r="EX194" s="618"/>
      <c r="EY194" s="618"/>
      <c r="EZ194" s="618"/>
      <c r="FA194" s="618"/>
      <c r="FB194" s="618"/>
      <c r="FC194" s="618"/>
      <c r="FD194" s="618"/>
      <c r="FE194" s="618"/>
      <c r="FF194" s="618"/>
      <c r="FG194" s="618"/>
      <c r="FH194" s="618"/>
      <c r="FI194" s="618"/>
      <c r="FJ194" s="618"/>
      <c r="FK194" s="618"/>
      <c r="FL194" s="618"/>
      <c r="FM194" s="618"/>
      <c r="FN194" s="618"/>
      <c r="FO194" s="618"/>
      <c r="FP194" s="618"/>
      <c r="FQ194" s="618"/>
      <c r="FR194" s="618"/>
      <c r="FS194" s="618"/>
      <c r="FT194" s="618"/>
      <c r="FU194" s="618"/>
      <c r="FV194" s="618"/>
      <c r="FW194" s="618"/>
      <c r="FX194" s="618"/>
      <c r="FY194" s="618"/>
      <c r="FZ194" s="618"/>
      <c r="GA194" s="618"/>
      <c r="GB194" s="618"/>
      <c r="GC194" s="618"/>
      <c r="GD194" s="618"/>
      <c r="GE194" s="618"/>
      <c r="GF194" s="618"/>
      <c r="GG194" s="618"/>
      <c r="GH194" s="618"/>
      <c r="GI194" s="618"/>
      <c r="GJ194" s="618"/>
      <c r="GK194" s="618"/>
      <c r="GL194" s="618"/>
      <c r="GM194" s="618"/>
      <c r="GN194" s="618"/>
      <c r="GO194" s="618"/>
      <c r="GP194" s="618"/>
      <c r="GQ194" s="618"/>
      <c r="GR194" s="618"/>
      <c r="GS194" s="618"/>
      <c r="GT194" s="618"/>
      <c r="GU194" s="618"/>
      <c r="GV194" s="618"/>
      <c r="GW194" s="618"/>
      <c r="GX194" s="618"/>
      <c r="GY194" s="618"/>
      <c r="GZ194" s="618"/>
      <c r="HA194" s="618"/>
      <c r="HB194" s="618"/>
      <c r="HC194" s="618"/>
      <c r="HD194" s="618"/>
      <c r="HE194" s="618"/>
      <c r="HF194" s="618"/>
      <c r="HG194" s="618"/>
      <c r="HH194" s="618"/>
      <c r="HI194" s="618"/>
      <c r="HJ194" s="618"/>
      <c r="HK194" s="618"/>
      <c r="HL194" s="618"/>
      <c r="HM194" s="618"/>
      <c r="HN194" s="618"/>
      <c r="HO194" s="618"/>
      <c r="HP194" s="618"/>
      <c r="HQ194" s="618"/>
      <c r="HR194" s="618"/>
      <c r="HS194" s="618"/>
      <c r="HT194" s="618"/>
      <c r="HU194" s="618"/>
      <c r="HV194" s="618"/>
      <c r="HW194" s="618"/>
      <c r="HX194" s="618"/>
      <c r="HY194" s="618"/>
      <c r="HZ194" s="618"/>
      <c r="IA194" s="618"/>
      <c r="IB194" s="618"/>
      <c r="IC194" s="618"/>
      <c r="ID194" s="618"/>
      <c r="IE194" s="618"/>
      <c r="IF194" s="618"/>
      <c r="IG194" s="618"/>
      <c r="IH194" s="618"/>
      <c r="II194" s="618"/>
      <c r="IJ194" s="618"/>
      <c r="IK194" s="618"/>
      <c r="IL194" s="618"/>
      <c r="IM194" s="618"/>
      <c r="IN194" s="618"/>
      <c r="IO194" s="618"/>
      <c r="IP194" s="618"/>
      <c r="IQ194" s="618"/>
      <c r="IR194" s="618"/>
      <c r="IS194" s="618"/>
      <c r="IT194" s="618"/>
      <c r="IU194" s="618"/>
      <c r="IV194" s="618"/>
      <c r="IW194" s="618"/>
      <c r="IX194" s="618"/>
      <c r="IY194" s="618"/>
      <c r="IZ194" s="618"/>
      <c r="JA194" s="618"/>
      <c r="JB194" s="618"/>
      <c r="JC194" s="618"/>
      <c r="JD194" s="618"/>
      <c r="JE194" s="618"/>
      <c r="JF194" s="618"/>
      <c r="JG194" s="618"/>
      <c r="JH194" s="618"/>
      <c r="JI194" s="618"/>
      <c r="JJ194" s="618"/>
      <c r="JK194" s="618"/>
      <c r="JL194" s="618"/>
      <c r="JM194" s="618"/>
      <c r="JN194" s="618"/>
      <c r="JO194" s="618"/>
      <c r="JP194" s="618"/>
      <c r="JQ194" s="618"/>
      <c r="JR194" s="618"/>
      <c r="JS194" s="618"/>
      <c r="JT194" s="618"/>
      <c r="JU194" s="618"/>
      <c r="JV194" s="618"/>
      <c r="JW194" s="618"/>
      <c r="JX194" s="618"/>
      <c r="JY194" s="618"/>
      <c r="JZ194" s="618"/>
      <c r="KA194" s="618"/>
      <c r="KB194" s="618"/>
      <c r="KC194" s="618"/>
      <c r="KD194" s="618"/>
      <c r="KE194" s="618"/>
      <c r="KF194" s="618"/>
      <c r="KG194" s="618"/>
      <c r="KH194" s="618"/>
      <c r="KI194" s="618"/>
      <c r="KJ194" s="618"/>
      <c r="KK194" s="618"/>
      <c r="KL194" s="618"/>
      <c r="KM194" s="618"/>
      <c r="KN194" s="618"/>
      <c r="KO194" s="618"/>
      <c r="KP194" s="618"/>
      <c r="KQ194" s="618"/>
      <c r="KR194" s="618"/>
      <c r="KS194" s="618"/>
      <c r="KT194" s="618"/>
      <c r="KU194" s="618"/>
      <c r="KV194" s="618"/>
      <c r="KW194" s="618"/>
      <c r="KX194" s="618"/>
      <c r="KY194" s="618"/>
      <c r="KZ194" s="618"/>
      <c r="LA194" s="618"/>
      <c r="LB194" s="618"/>
      <c r="LC194" s="618"/>
      <c r="LD194" s="618"/>
      <c r="LE194" s="618"/>
      <c r="LF194" s="618"/>
      <c r="LG194" s="618"/>
      <c r="LH194" s="618"/>
      <c r="LI194" s="618"/>
      <c r="LJ194" s="618"/>
      <c r="LK194" s="618"/>
      <c r="LL194" s="618"/>
      <c r="LM194" s="618"/>
      <c r="LN194" s="618"/>
      <c r="LO194" s="618"/>
      <c r="LP194" s="618"/>
      <c r="LQ194" s="618"/>
      <c r="LR194" s="618"/>
      <c r="LS194" s="618"/>
      <c r="LT194" s="618"/>
      <c r="LU194" s="618"/>
      <c r="LV194" s="618"/>
      <c r="LW194" s="618"/>
      <c r="LX194" s="618"/>
      <c r="LY194" s="618"/>
      <c r="LZ194" s="618"/>
      <c r="MA194" s="618"/>
      <c r="MB194" s="618"/>
      <c r="MC194" s="618"/>
      <c r="MD194" s="618"/>
      <c r="ME194" s="618"/>
      <c r="MF194" s="618"/>
      <c r="MG194" s="618"/>
      <c r="MH194" s="618"/>
      <c r="MI194" s="618"/>
      <c r="MJ194" s="618"/>
      <c r="MK194" s="618"/>
      <c r="ML194" s="618"/>
      <c r="MM194" s="618"/>
      <c r="MN194" s="618"/>
      <c r="MO194" s="618"/>
      <c r="MP194" s="618"/>
      <c r="MQ194" s="618"/>
      <c r="MR194" s="618"/>
      <c r="MS194" s="618"/>
      <c r="MT194" s="618"/>
      <c r="MU194" s="618"/>
    </row>
    <row r="195" spans="2:359" s="242" customFormat="1" ht="11" customHeight="1">
      <c r="B195" s="243"/>
      <c r="C195" s="367"/>
      <c r="D195" s="245" t="str">
        <f t="shared" si="20"/>
        <v/>
      </c>
      <c r="E195" s="265"/>
      <c r="F195" s="254"/>
      <c r="G195" s="366" t="str">
        <f t="array" ref="G195">IF(D195="","",VLOOKUP(D195,'Etape 2 (Biométrie)'!W$14:AB$76,6,FALSE)/COUNTIF('Etape 2 (Biométrie)'!D$13:D$2512,D195)*SUM(IF(('Etape 2 (Biométrie)'!D$13:D$2512=D195)*(LEN('Etape 2 (Biométrie)'!H$13:H$2512)&gt;0),1)))</f>
        <v/>
      </c>
      <c r="H195" s="255"/>
      <c r="I195" s="306"/>
      <c r="J195" s="366" t="str">
        <f>IF(D195="","",VLOOKUP(D195,'Etape 2 (Biométrie)'!W30:AB92,6,FALSE))</f>
        <v/>
      </c>
      <c r="K195" s="266"/>
      <c r="L195" s="743" t="str">
        <f t="shared" si="22"/>
        <v/>
      </c>
      <c r="M195" s="743"/>
      <c r="N195" s="266"/>
      <c r="O195" s="306" t="str">
        <f t="shared" si="21"/>
        <v/>
      </c>
      <c r="P195" s="367"/>
      <c r="Q195" s="367"/>
      <c r="R195" s="370"/>
      <c r="S195" s="370"/>
      <c r="T195" s="370"/>
      <c r="U195" s="249"/>
      <c r="AK195" s="252"/>
      <c r="AL195" s="252"/>
      <c r="AM195" s="252"/>
      <c r="AN195" s="252"/>
      <c r="AO195" s="252"/>
      <c r="CB195" s="618"/>
      <c r="CC195" s="618"/>
      <c r="CD195" s="618"/>
      <c r="CE195" s="618"/>
      <c r="CF195" s="618"/>
      <c r="CG195" s="618"/>
      <c r="CH195" s="618"/>
      <c r="CI195" s="618"/>
      <c r="CJ195" s="618"/>
      <c r="CK195" s="618"/>
      <c r="CL195" s="618"/>
      <c r="CM195" s="618"/>
      <c r="CN195" s="618"/>
      <c r="CO195" s="618"/>
      <c r="CP195" s="618"/>
      <c r="CQ195" s="618"/>
      <c r="CR195" s="618"/>
      <c r="CS195" s="618"/>
      <c r="CT195" s="618"/>
      <c r="CU195" s="618"/>
      <c r="CV195" s="618"/>
      <c r="CW195" s="618"/>
      <c r="CX195" s="618"/>
      <c r="CY195" s="618"/>
      <c r="CZ195" s="618"/>
      <c r="DA195" s="618"/>
      <c r="DB195" s="618"/>
      <c r="DC195" s="618"/>
      <c r="DD195" s="618"/>
      <c r="DE195" s="618"/>
      <c r="DF195" s="618"/>
      <c r="DG195" s="618"/>
      <c r="DH195" s="618"/>
      <c r="DI195" s="618"/>
      <c r="DJ195" s="618"/>
      <c r="DK195" s="618"/>
      <c r="DL195" s="618"/>
      <c r="DM195" s="618"/>
      <c r="DN195" s="618"/>
      <c r="DO195" s="618"/>
      <c r="DP195" s="618"/>
      <c r="DQ195" s="618"/>
      <c r="DR195" s="618"/>
      <c r="DS195" s="618"/>
      <c r="DT195" s="618"/>
      <c r="DU195" s="618"/>
      <c r="DV195" s="618"/>
      <c r="DW195" s="618"/>
      <c r="DX195" s="618"/>
      <c r="DY195" s="618"/>
      <c r="DZ195" s="618"/>
      <c r="EA195" s="618"/>
      <c r="EB195" s="618"/>
      <c r="EC195" s="618"/>
      <c r="ED195" s="618"/>
      <c r="EE195" s="618"/>
      <c r="EF195" s="618"/>
      <c r="EG195" s="618"/>
      <c r="EH195" s="618"/>
      <c r="EI195" s="618"/>
      <c r="EJ195" s="618"/>
      <c r="EK195" s="618"/>
      <c r="EL195" s="618"/>
      <c r="EM195" s="618"/>
      <c r="EN195" s="618"/>
      <c r="EO195" s="618"/>
      <c r="EP195" s="618"/>
      <c r="EQ195" s="618"/>
      <c r="ER195" s="618"/>
      <c r="ES195" s="618"/>
      <c r="ET195" s="618"/>
      <c r="EU195" s="618"/>
      <c r="EV195" s="618"/>
      <c r="EW195" s="618"/>
      <c r="EX195" s="618"/>
      <c r="EY195" s="618"/>
      <c r="EZ195" s="618"/>
      <c r="FA195" s="618"/>
      <c r="FB195" s="618"/>
      <c r="FC195" s="618"/>
      <c r="FD195" s="618"/>
      <c r="FE195" s="618"/>
      <c r="FF195" s="618"/>
      <c r="FG195" s="618"/>
      <c r="FH195" s="618"/>
      <c r="FI195" s="618"/>
      <c r="FJ195" s="618"/>
      <c r="FK195" s="618"/>
      <c r="FL195" s="618"/>
      <c r="FM195" s="618"/>
      <c r="FN195" s="618"/>
      <c r="FO195" s="618"/>
      <c r="FP195" s="618"/>
      <c r="FQ195" s="618"/>
      <c r="FR195" s="618"/>
      <c r="FS195" s="618"/>
      <c r="FT195" s="618"/>
      <c r="FU195" s="618"/>
      <c r="FV195" s="618"/>
      <c r="FW195" s="618"/>
      <c r="FX195" s="618"/>
      <c r="FY195" s="618"/>
      <c r="FZ195" s="618"/>
      <c r="GA195" s="618"/>
      <c r="GB195" s="618"/>
      <c r="GC195" s="618"/>
      <c r="GD195" s="618"/>
      <c r="GE195" s="618"/>
      <c r="GF195" s="618"/>
      <c r="GG195" s="618"/>
      <c r="GH195" s="618"/>
      <c r="GI195" s="618"/>
      <c r="GJ195" s="618"/>
      <c r="GK195" s="618"/>
      <c r="GL195" s="618"/>
      <c r="GM195" s="618"/>
      <c r="GN195" s="618"/>
      <c r="GO195" s="618"/>
      <c r="GP195" s="618"/>
      <c r="GQ195" s="618"/>
      <c r="GR195" s="618"/>
      <c r="GS195" s="618"/>
      <c r="GT195" s="618"/>
      <c r="GU195" s="618"/>
      <c r="GV195" s="618"/>
      <c r="GW195" s="618"/>
      <c r="GX195" s="618"/>
      <c r="GY195" s="618"/>
      <c r="GZ195" s="618"/>
      <c r="HA195" s="618"/>
      <c r="HB195" s="618"/>
      <c r="HC195" s="618"/>
      <c r="HD195" s="618"/>
      <c r="HE195" s="618"/>
      <c r="HF195" s="618"/>
      <c r="HG195" s="618"/>
      <c r="HH195" s="618"/>
      <c r="HI195" s="618"/>
      <c r="HJ195" s="618"/>
      <c r="HK195" s="618"/>
      <c r="HL195" s="618"/>
      <c r="HM195" s="618"/>
      <c r="HN195" s="618"/>
      <c r="HO195" s="618"/>
      <c r="HP195" s="618"/>
      <c r="HQ195" s="618"/>
      <c r="HR195" s="618"/>
      <c r="HS195" s="618"/>
      <c r="HT195" s="618"/>
      <c r="HU195" s="618"/>
      <c r="HV195" s="618"/>
      <c r="HW195" s="618"/>
      <c r="HX195" s="618"/>
      <c r="HY195" s="618"/>
      <c r="HZ195" s="618"/>
      <c r="IA195" s="618"/>
      <c r="IB195" s="618"/>
      <c r="IC195" s="618"/>
      <c r="ID195" s="618"/>
      <c r="IE195" s="618"/>
      <c r="IF195" s="618"/>
      <c r="IG195" s="618"/>
      <c r="IH195" s="618"/>
      <c r="II195" s="618"/>
      <c r="IJ195" s="618"/>
      <c r="IK195" s="618"/>
      <c r="IL195" s="618"/>
      <c r="IM195" s="618"/>
      <c r="IN195" s="618"/>
      <c r="IO195" s="618"/>
      <c r="IP195" s="618"/>
      <c r="IQ195" s="618"/>
      <c r="IR195" s="618"/>
      <c r="IS195" s="618"/>
      <c r="IT195" s="618"/>
      <c r="IU195" s="618"/>
      <c r="IV195" s="618"/>
      <c r="IW195" s="618"/>
      <c r="IX195" s="618"/>
      <c r="IY195" s="618"/>
      <c r="IZ195" s="618"/>
      <c r="JA195" s="618"/>
      <c r="JB195" s="618"/>
      <c r="JC195" s="618"/>
      <c r="JD195" s="618"/>
      <c r="JE195" s="618"/>
      <c r="JF195" s="618"/>
      <c r="JG195" s="618"/>
      <c r="JH195" s="618"/>
      <c r="JI195" s="618"/>
      <c r="JJ195" s="618"/>
      <c r="JK195" s="618"/>
      <c r="JL195" s="618"/>
      <c r="JM195" s="618"/>
      <c r="JN195" s="618"/>
      <c r="JO195" s="618"/>
      <c r="JP195" s="618"/>
      <c r="JQ195" s="618"/>
      <c r="JR195" s="618"/>
      <c r="JS195" s="618"/>
      <c r="JT195" s="618"/>
      <c r="JU195" s="618"/>
      <c r="JV195" s="618"/>
      <c r="JW195" s="618"/>
      <c r="JX195" s="618"/>
      <c r="JY195" s="618"/>
      <c r="JZ195" s="618"/>
      <c r="KA195" s="618"/>
      <c r="KB195" s="618"/>
      <c r="KC195" s="618"/>
      <c r="KD195" s="618"/>
      <c r="KE195" s="618"/>
      <c r="KF195" s="618"/>
      <c r="KG195" s="618"/>
      <c r="KH195" s="618"/>
      <c r="KI195" s="618"/>
      <c r="KJ195" s="618"/>
      <c r="KK195" s="618"/>
      <c r="KL195" s="618"/>
      <c r="KM195" s="618"/>
      <c r="KN195" s="618"/>
      <c r="KO195" s="618"/>
      <c r="KP195" s="618"/>
      <c r="KQ195" s="618"/>
      <c r="KR195" s="618"/>
      <c r="KS195" s="618"/>
      <c r="KT195" s="618"/>
      <c r="KU195" s="618"/>
      <c r="KV195" s="618"/>
      <c r="KW195" s="618"/>
      <c r="KX195" s="618"/>
      <c r="KY195" s="618"/>
      <c r="KZ195" s="618"/>
      <c r="LA195" s="618"/>
      <c r="LB195" s="618"/>
      <c r="LC195" s="618"/>
      <c r="LD195" s="618"/>
      <c r="LE195" s="618"/>
      <c r="LF195" s="618"/>
      <c r="LG195" s="618"/>
      <c r="LH195" s="618"/>
      <c r="LI195" s="618"/>
      <c r="LJ195" s="618"/>
      <c r="LK195" s="618"/>
      <c r="LL195" s="618"/>
      <c r="LM195" s="618"/>
      <c r="LN195" s="618"/>
      <c r="LO195" s="618"/>
      <c r="LP195" s="618"/>
      <c r="LQ195" s="618"/>
      <c r="LR195" s="618"/>
      <c r="LS195" s="618"/>
      <c r="LT195" s="618"/>
      <c r="LU195" s="618"/>
      <c r="LV195" s="618"/>
      <c r="LW195" s="618"/>
      <c r="LX195" s="618"/>
      <c r="LY195" s="618"/>
      <c r="LZ195" s="618"/>
      <c r="MA195" s="618"/>
      <c r="MB195" s="618"/>
      <c r="MC195" s="618"/>
      <c r="MD195" s="618"/>
      <c r="ME195" s="618"/>
      <c r="MF195" s="618"/>
      <c r="MG195" s="618"/>
      <c r="MH195" s="618"/>
      <c r="MI195" s="618"/>
      <c r="MJ195" s="618"/>
      <c r="MK195" s="618"/>
      <c r="ML195" s="618"/>
      <c r="MM195" s="618"/>
      <c r="MN195" s="618"/>
      <c r="MO195" s="618"/>
      <c r="MP195" s="618"/>
      <c r="MQ195" s="618"/>
      <c r="MR195" s="618"/>
      <c r="MS195" s="618"/>
      <c r="MT195" s="618"/>
      <c r="MU195" s="618"/>
    </row>
    <row r="196" spans="2:359" s="242" customFormat="1" ht="11" customHeight="1">
      <c r="B196" s="243"/>
      <c r="C196" s="367"/>
      <c r="D196" s="245" t="str">
        <f t="shared" si="20"/>
        <v/>
      </c>
      <c r="E196" s="265"/>
      <c r="F196" s="254"/>
      <c r="G196" s="366" t="str">
        <f t="array" ref="G196">IF(D196="","",VLOOKUP(D196,'Etape 2 (Biométrie)'!W$14:AB$76,6,FALSE)/COUNTIF('Etape 2 (Biométrie)'!D$13:D$2512,D196)*SUM(IF(('Etape 2 (Biométrie)'!D$13:D$2512=D196)*(LEN('Etape 2 (Biométrie)'!H$13:H$2512)&gt;0),1)))</f>
        <v/>
      </c>
      <c r="H196" s="255"/>
      <c r="I196" s="306"/>
      <c r="J196" s="366" t="str">
        <f>IF(D196="","",VLOOKUP(D196,'Etape 2 (Biométrie)'!W31:AB93,6,FALSE))</f>
        <v/>
      </c>
      <c r="K196" s="266"/>
      <c r="L196" s="743" t="str">
        <f t="shared" si="22"/>
        <v/>
      </c>
      <c r="M196" s="743"/>
      <c r="N196" s="266"/>
      <c r="O196" s="306" t="str">
        <f t="shared" si="21"/>
        <v/>
      </c>
      <c r="P196" s="367"/>
      <c r="Q196" s="367"/>
      <c r="R196" s="370"/>
      <c r="S196" s="370"/>
      <c r="T196" s="370"/>
      <c r="U196" s="249"/>
      <c r="AK196" s="252"/>
      <c r="AL196" s="252"/>
      <c r="AM196" s="252"/>
      <c r="AN196" s="252"/>
      <c r="AO196" s="252"/>
      <c r="CB196" s="618"/>
      <c r="CC196" s="618"/>
      <c r="CD196" s="618"/>
      <c r="CE196" s="618"/>
      <c r="CF196" s="618"/>
      <c r="CG196" s="618"/>
      <c r="CH196" s="618"/>
      <c r="CI196" s="618"/>
      <c r="CJ196" s="618"/>
      <c r="CK196" s="618"/>
      <c r="CL196" s="618"/>
      <c r="CM196" s="618"/>
      <c r="CN196" s="618"/>
      <c r="CO196" s="618"/>
      <c r="CP196" s="618"/>
      <c r="CQ196" s="618"/>
      <c r="CR196" s="618"/>
      <c r="CS196" s="618"/>
      <c r="CT196" s="618"/>
      <c r="CU196" s="618"/>
      <c r="CV196" s="618"/>
      <c r="CW196" s="618"/>
      <c r="CX196" s="618"/>
      <c r="CY196" s="618"/>
      <c r="CZ196" s="618"/>
      <c r="DA196" s="618"/>
      <c r="DB196" s="618"/>
      <c r="DC196" s="618"/>
      <c r="DD196" s="618"/>
      <c r="DE196" s="618"/>
      <c r="DF196" s="618"/>
      <c r="DG196" s="618"/>
      <c r="DH196" s="618"/>
      <c r="DI196" s="618"/>
      <c r="DJ196" s="618"/>
      <c r="DK196" s="618"/>
      <c r="DL196" s="618"/>
      <c r="DM196" s="618"/>
      <c r="DN196" s="618"/>
      <c r="DO196" s="618"/>
      <c r="DP196" s="618"/>
      <c r="DQ196" s="618"/>
      <c r="DR196" s="618"/>
      <c r="DS196" s="618"/>
      <c r="DT196" s="618"/>
      <c r="DU196" s="618"/>
      <c r="DV196" s="618"/>
      <c r="DW196" s="618"/>
      <c r="DX196" s="618"/>
      <c r="DY196" s="618"/>
      <c r="DZ196" s="618"/>
      <c r="EA196" s="618"/>
      <c r="EB196" s="618"/>
      <c r="EC196" s="618"/>
      <c r="ED196" s="618"/>
      <c r="EE196" s="618"/>
      <c r="EF196" s="618"/>
      <c r="EG196" s="618"/>
      <c r="EH196" s="618"/>
      <c r="EI196" s="618"/>
      <c r="EJ196" s="618"/>
      <c r="EK196" s="618"/>
      <c r="EL196" s="618"/>
      <c r="EM196" s="618"/>
      <c r="EN196" s="618"/>
      <c r="EO196" s="618"/>
      <c r="EP196" s="618"/>
      <c r="EQ196" s="618"/>
      <c r="ER196" s="618"/>
      <c r="ES196" s="618"/>
      <c r="ET196" s="618"/>
      <c r="EU196" s="618"/>
      <c r="EV196" s="618"/>
      <c r="EW196" s="618"/>
      <c r="EX196" s="618"/>
      <c r="EY196" s="618"/>
      <c r="EZ196" s="618"/>
      <c r="FA196" s="618"/>
      <c r="FB196" s="618"/>
      <c r="FC196" s="618"/>
      <c r="FD196" s="618"/>
      <c r="FE196" s="618"/>
      <c r="FF196" s="618"/>
      <c r="FG196" s="618"/>
      <c r="FH196" s="618"/>
      <c r="FI196" s="618"/>
      <c r="FJ196" s="618"/>
      <c r="FK196" s="618"/>
      <c r="FL196" s="618"/>
      <c r="FM196" s="618"/>
      <c r="FN196" s="618"/>
      <c r="FO196" s="618"/>
      <c r="FP196" s="618"/>
      <c r="FQ196" s="618"/>
      <c r="FR196" s="618"/>
      <c r="FS196" s="618"/>
      <c r="FT196" s="618"/>
      <c r="FU196" s="618"/>
      <c r="FV196" s="618"/>
      <c r="FW196" s="618"/>
      <c r="FX196" s="618"/>
      <c r="FY196" s="618"/>
      <c r="FZ196" s="618"/>
      <c r="GA196" s="618"/>
      <c r="GB196" s="618"/>
      <c r="GC196" s="618"/>
      <c r="GD196" s="618"/>
      <c r="GE196" s="618"/>
      <c r="GF196" s="618"/>
      <c r="GG196" s="618"/>
      <c r="GH196" s="618"/>
      <c r="GI196" s="618"/>
      <c r="GJ196" s="618"/>
      <c r="GK196" s="618"/>
      <c r="GL196" s="618"/>
      <c r="GM196" s="618"/>
      <c r="GN196" s="618"/>
      <c r="GO196" s="618"/>
      <c r="GP196" s="618"/>
      <c r="GQ196" s="618"/>
      <c r="GR196" s="618"/>
      <c r="GS196" s="618"/>
      <c r="GT196" s="618"/>
      <c r="GU196" s="618"/>
      <c r="GV196" s="618"/>
      <c r="GW196" s="618"/>
      <c r="GX196" s="618"/>
      <c r="GY196" s="618"/>
      <c r="GZ196" s="618"/>
      <c r="HA196" s="618"/>
      <c r="HB196" s="618"/>
      <c r="HC196" s="618"/>
      <c r="HD196" s="618"/>
      <c r="HE196" s="618"/>
      <c r="HF196" s="618"/>
      <c r="HG196" s="618"/>
      <c r="HH196" s="618"/>
      <c r="HI196" s="618"/>
      <c r="HJ196" s="618"/>
      <c r="HK196" s="618"/>
      <c r="HL196" s="618"/>
      <c r="HM196" s="618"/>
      <c r="HN196" s="618"/>
      <c r="HO196" s="618"/>
      <c r="HP196" s="618"/>
      <c r="HQ196" s="618"/>
      <c r="HR196" s="618"/>
      <c r="HS196" s="618"/>
      <c r="HT196" s="618"/>
      <c r="HU196" s="618"/>
      <c r="HV196" s="618"/>
      <c r="HW196" s="618"/>
      <c r="HX196" s="618"/>
      <c r="HY196" s="618"/>
      <c r="HZ196" s="618"/>
      <c r="IA196" s="618"/>
      <c r="IB196" s="618"/>
      <c r="IC196" s="618"/>
      <c r="ID196" s="618"/>
      <c r="IE196" s="618"/>
      <c r="IF196" s="618"/>
      <c r="IG196" s="618"/>
      <c r="IH196" s="618"/>
      <c r="II196" s="618"/>
      <c r="IJ196" s="618"/>
      <c r="IK196" s="618"/>
      <c r="IL196" s="618"/>
      <c r="IM196" s="618"/>
      <c r="IN196" s="618"/>
      <c r="IO196" s="618"/>
      <c r="IP196" s="618"/>
      <c r="IQ196" s="618"/>
      <c r="IR196" s="618"/>
      <c r="IS196" s="618"/>
      <c r="IT196" s="618"/>
      <c r="IU196" s="618"/>
      <c r="IV196" s="618"/>
      <c r="IW196" s="618"/>
      <c r="IX196" s="618"/>
      <c r="IY196" s="618"/>
      <c r="IZ196" s="618"/>
      <c r="JA196" s="618"/>
      <c r="JB196" s="618"/>
      <c r="JC196" s="618"/>
      <c r="JD196" s="618"/>
      <c r="JE196" s="618"/>
      <c r="JF196" s="618"/>
      <c r="JG196" s="618"/>
      <c r="JH196" s="618"/>
      <c r="JI196" s="618"/>
      <c r="JJ196" s="618"/>
      <c r="JK196" s="618"/>
      <c r="JL196" s="618"/>
      <c r="JM196" s="618"/>
      <c r="JN196" s="618"/>
      <c r="JO196" s="618"/>
      <c r="JP196" s="618"/>
      <c r="JQ196" s="618"/>
      <c r="JR196" s="618"/>
      <c r="JS196" s="618"/>
      <c r="JT196" s="618"/>
      <c r="JU196" s="618"/>
      <c r="JV196" s="618"/>
      <c r="JW196" s="618"/>
      <c r="JX196" s="618"/>
      <c r="JY196" s="618"/>
      <c r="JZ196" s="618"/>
      <c r="KA196" s="618"/>
      <c r="KB196" s="618"/>
      <c r="KC196" s="618"/>
      <c r="KD196" s="618"/>
      <c r="KE196" s="618"/>
      <c r="KF196" s="618"/>
      <c r="KG196" s="618"/>
      <c r="KH196" s="618"/>
      <c r="KI196" s="618"/>
      <c r="KJ196" s="618"/>
      <c r="KK196" s="618"/>
      <c r="KL196" s="618"/>
      <c r="KM196" s="618"/>
      <c r="KN196" s="618"/>
      <c r="KO196" s="618"/>
      <c r="KP196" s="618"/>
      <c r="KQ196" s="618"/>
      <c r="KR196" s="618"/>
      <c r="KS196" s="618"/>
      <c r="KT196" s="618"/>
      <c r="KU196" s="618"/>
      <c r="KV196" s="618"/>
      <c r="KW196" s="618"/>
      <c r="KX196" s="618"/>
      <c r="KY196" s="618"/>
      <c r="KZ196" s="618"/>
      <c r="LA196" s="618"/>
      <c r="LB196" s="618"/>
      <c r="LC196" s="618"/>
      <c r="LD196" s="618"/>
      <c r="LE196" s="618"/>
      <c r="LF196" s="618"/>
      <c r="LG196" s="618"/>
      <c r="LH196" s="618"/>
      <c r="LI196" s="618"/>
      <c r="LJ196" s="618"/>
      <c r="LK196" s="618"/>
      <c r="LL196" s="618"/>
      <c r="LM196" s="618"/>
      <c r="LN196" s="618"/>
      <c r="LO196" s="618"/>
      <c r="LP196" s="618"/>
      <c r="LQ196" s="618"/>
      <c r="LR196" s="618"/>
      <c r="LS196" s="618"/>
      <c r="LT196" s="618"/>
      <c r="LU196" s="618"/>
      <c r="LV196" s="618"/>
      <c r="LW196" s="618"/>
      <c r="LX196" s="618"/>
      <c r="LY196" s="618"/>
      <c r="LZ196" s="618"/>
      <c r="MA196" s="618"/>
      <c r="MB196" s="618"/>
      <c r="MC196" s="618"/>
      <c r="MD196" s="618"/>
      <c r="ME196" s="618"/>
      <c r="MF196" s="618"/>
      <c r="MG196" s="618"/>
      <c r="MH196" s="618"/>
      <c r="MI196" s="618"/>
      <c r="MJ196" s="618"/>
      <c r="MK196" s="618"/>
      <c r="ML196" s="618"/>
      <c r="MM196" s="618"/>
      <c r="MN196" s="618"/>
      <c r="MO196" s="618"/>
      <c r="MP196" s="618"/>
      <c r="MQ196" s="618"/>
      <c r="MR196" s="618"/>
      <c r="MS196" s="618"/>
      <c r="MT196" s="618"/>
      <c r="MU196" s="618"/>
    </row>
    <row r="197" spans="2:359" s="242" customFormat="1" ht="11" customHeight="1">
      <c r="B197" s="243"/>
      <c r="C197" s="367"/>
      <c r="D197" s="245" t="str">
        <f t="shared" si="20"/>
        <v/>
      </c>
      <c r="E197" s="265"/>
      <c r="F197" s="254"/>
      <c r="G197" s="366" t="str">
        <f t="array" ref="G197">IF(D197="","",VLOOKUP(D197,'Etape 2 (Biométrie)'!W$14:AB$76,6,FALSE)/COUNTIF('Etape 2 (Biométrie)'!D$13:D$2512,D197)*SUM(IF(('Etape 2 (Biométrie)'!D$13:D$2512=D197)*(LEN('Etape 2 (Biométrie)'!H$13:H$2512)&gt;0),1)))</f>
        <v/>
      </c>
      <c r="H197" s="255"/>
      <c r="I197" s="306"/>
      <c r="J197" s="366" t="str">
        <f>IF(D197="","",VLOOKUP(D197,'Etape 2 (Biométrie)'!W32:AB94,6,FALSE))</f>
        <v/>
      </c>
      <c r="K197" s="266"/>
      <c r="L197" s="743" t="str">
        <f t="shared" si="22"/>
        <v/>
      </c>
      <c r="M197" s="743"/>
      <c r="N197" s="266"/>
      <c r="O197" s="306" t="str">
        <f t="shared" si="21"/>
        <v/>
      </c>
      <c r="P197" s="367"/>
      <c r="Q197" s="367"/>
      <c r="R197" s="370"/>
      <c r="S197" s="370"/>
      <c r="T197" s="370"/>
      <c r="U197" s="249"/>
      <c r="AK197" s="252"/>
      <c r="AL197" s="252"/>
      <c r="AM197" s="252"/>
      <c r="AN197" s="252"/>
      <c r="AO197" s="252"/>
      <c r="CB197" s="618"/>
      <c r="CC197" s="618"/>
      <c r="CD197" s="618"/>
      <c r="CE197" s="618"/>
      <c r="CF197" s="618"/>
      <c r="CG197" s="618"/>
      <c r="CH197" s="618"/>
      <c r="CI197" s="618"/>
      <c r="CJ197" s="618"/>
      <c r="CK197" s="618"/>
      <c r="CL197" s="618"/>
      <c r="CM197" s="618"/>
      <c r="CN197" s="618"/>
      <c r="CO197" s="618"/>
      <c r="CP197" s="618"/>
      <c r="CQ197" s="618"/>
      <c r="CR197" s="618"/>
      <c r="CS197" s="618"/>
      <c r="CT197" s="618"/>
      <c r="CU197" s="618"/>
      <c r="CV197" s="618"/>
      <c r="CW197" s="618"/>
      <c r="CX197" s="618"/>
      <c r="CY197" s="618"/>
      <c r="CZ197" s="618"/>
      <c r="DA197" s="618"/>
      <c r="DB197" s="618"/>
      <c r="DC197" s="618"/>
      <c r="DD197" s="618"/>
      <c r="DE197" s="618"/>
      <c r="DF197" s="618"/>
      <c r="DG197" s="618"/>
      <c r="DH197" s="618"/>
      <c r="DI197" s="618"/>
      <c r="DJ197" s="618"/>
      <c r="DK197" s="618"/>
      <c r="DL197" s="618"/>
      <c r="DM197" s="618"/>
      <c r="DN197" s="618"/>
      <c r="DO197" s="618"/>
      <c r="DP197" s="618"/>
      <c r="DQ197" s="618"/>
      <c r="DR197" s="618"/>
      <c r="DS197" s="618"/>
      <c r="DT197" s="618"/>
      <c r="DU197" s="618"/>
      <c r="DV197" s="618"/>
      <c r="DW197" s="618"/>
      <c r="DX197" s="618"/>
      <c r="DY197" s="618"/>
      <c r="DZ197" s="618"/>
      <c r="EA197" s="618"/>
      <c r="EB197" s="618"/>
      <c r="EC197" s="618"/>
      <c r="ED197" s="618"/>
      <c r="EE197" s="618"/>
      <c r="EF197" s="618"/>
      <c r="EG197" s="618"/>
      <c r="EH197" s="618"/>
      <c r="EI197" s="618"/>
      <c r="EJ197" s="618"/>
      <c r="EK197" s="618"/>
      <c r="EL197" s="618"/>
      <c r="EM197" s="618"/>
      <c r="EN197" s="618"/>
      <c r="EO197" s="618"/>
      <c r="EP197" s="618"/>
      <c r="EQ197" s="618"/>
      <c r="ER197" s="618"/>
      <c r="ES197" s="618"/>
      <c r="ET197" s="618"/>
      <c r="EU197" s="618"/>
      <c r="EV197" s="618"/>
      <c r="EW197" s="618"/>
      <c r="EX197" s="618"/>
      <c r="EY197" s="618"/>
      <c r="EZ197" s="618"/>
      <c r="FA197" s="618"/>
      <c r="FB197" s="618"/>
      <c r="FC197" s="618"/>
      <c r="FD197" s="618"/>
      <c r="FE197" s="618"/>
      <c r="FF197" s="618"/>
      <c r="FG197" s="618"/>
      <c r="FH197" s="618"/>
      <c r="FI197" s="618"/>
      <c r="FJ197" s="618"/>
      <c r="FK197" s="618"/>
      <c r="FL197" s="618"/>
      <c r="FM197" s="618"/>
      <c r="FN197" s="618"/>
      <c r="FO197" s="618"/>
      <c r="FP197" s="618"/>
      <c r="FQ197" s="618"/>
      <c r="FR197" s="618"/>
      <c r="FS197" s="618"/>
      <c r="FT197" s="618"/>
      <c r="FU197" s="618"/>
      <c r="FV197" s="618"/>
      <c r="FW197" s="618"/>
      <c r="FX197" s="618"/>
      <c r="FY197" s="618"/>
      <c r="FZ197" s="618"/>
      <c r="GA197" s="618"/>
      <c r="GB197" s="618"/>
      <c r="GC197" s="618"/>
      <c r="GD197" s="618"/>
      <c r="GE197" s="618"/>
      <c r="GF197" s="618"/>
      <c r="GG197" s="618"/>
      <c r="GH197" s="618"/>
      <c r="GI197" s="618"/>
      <c r="GJ197" s="618"/>
      <c r="GK197" s="618"/>
      <c r="GL197" s="618"/>
      <c r="GM197" s="618"/>
      <c r="GN197" s="618"/>
      <c r="GO197" s="618"/>
      <c r="GP197" s="618"/>
      <c r="GQ197" s="618"/>
      <c r="GR197" s="618"/>
      <c r="GS197" s="618"/>
      <c r="GT197" s="618"/>
      <c r="GU197" s="618"/>
      <c r="GV197" s="618"/>
      <c r="GW197" s="618"/>
      <c r="GX197" s="618"/>
      <c r="GY197" s="618"/>
      <c r="GZ197" s="618"/>
      <c r="HA197" s="618"/>
      <c r="HB197" s="618"/>
      <c r="HC197" s="618"/>
      <c r="HD197" s="618"/>
      <c r="HE197" s="618"/>
      <c r="HF197" s="618"/>
      <c r="HG197" s="618"/>
      <c r="HH197" s="618"/>
      <c r="HI197" s="618"/>
      <c r="HJ197" s="618"/>
      <c r="HK197" s="618"/>
      <c r="HL197" s="618"/>
      <c r="HM197" s="618"/>
      <c r="HN197" s="618"/>
      <c r="HO197" s="618"/>
      <c r="HP197" s="618"/>
      <c r="HQ197" s="618"/>
      <c r="HR197" s="618"/>
      <c r="HS197" s="618"/>
      <c r="HT197" s="618"/>
      <c r="HU197" s="618"/>
      <c r="HV197" s="618"/>
      <c r="HW197" s="618"/>
      <c r="HX197" s="618"/>
      <c r="HY197" s="618"/>
      <c r="HZ197" s="618"/>
      <c r="IA197" s="618"/>
      <c r="IB197" s="618"/>
      <c r="IC197" s="618"/>
      <c r="ID197" s="618"/>
      <c r="IE197" s="618"/>
      <c r="IF197" s="618"/>
      <c r="IG197" s="618"/>
      <c r="IH197" s="618"/>
      <c r="II197" s="618"/>
      <c r="IJ197" s="618"/>
      <c r="IK197" s="618"/>
      <c r="IL197" s="618"/>
      <c r="IM197" s="618"/>
      <c r="IN197" s="618"/>
      <c r="IO197" s="618"/>
      <c r="IP197" s="618"/>
      <c r="IQ197" s="618"/>
      <c r="IR197" s="618"/>
      <c r="IS197" s="618"/>
      <c r="IT197" s="618"/>
      <c r="IU197" s="618"/>
      <c r="IV197" s="618"/>
      <c r="IW197" s="618"/>
      <c r="IX197" s="618"/>
      <c r="IY197" s="618"/>
      <c r="IZ197" s="618"/>
      <c r="JA197" s="618"/>
      <c r="JB197" s="618"/>
      <c r="JC197" s="618"/>
      <c r="JD197" s="618"/>
      <c r="JE197" s="618"/>
      <c r="JF197" s="618"/>
      <c r="JG197" s="618"/>
      <c r="JH197" s="618"/>
      <c r="JI197" s="618"/>
      <c r="JJ197" s="618"/>
      <c r="JK197" s="618"/>
      <c r="JL197" s="618"/>
      <c r="JM197" s="618"/>
      <c r="JN197" s="618"/>
      <c r="JO197" s="618"/>
      <c r="JP197" s="618"/>
      <c r="JQ197" s="618"/>
      <c r="JR197" s="618"/>
      <c r="JS197" s="618"/>
      <c r="JT197" s="618"/>
      <c r="JU197" s="618"/>
      <c r="JV197" s="618"/>
      <c r="JW197" s="618"/>
      <c r="JX197" s="618"/>
      <c r="JY197" s="618"/>
      <c r="JZ197" s="618"/>
      <c r="KA197" s="618"/>
      <c r="KB197" s="618"/>
      <c r="KC197" s="618"/>
      <c r="KD197" s="618"/>
      <c r="KE197" s="618"/>
      <c r="KF197" s="618"/>
      <c r="KG197" s="618"/>
      <c r="KH197" s="618"/>
      <c r="KI197" s="618"/>
      <c r="KJ197" s="618"/>
      <c r="KK197" s="618"/>
      <c r="KL197" s="618"/>
      <c r="KM197" s="618"/>
      <c r="KN197" s="618"/>
      <c r="KO197" s="618"/>
      <c r="KP197" s="618"/>
      <c r="KQ197" s="618"/>
      <c r="KR197" s="618"/>
      <c r="KS197" s="618"/>
      <c r="KT197" s="618"/>
      <c r="KU197" s="618"/>
      <c r="KV197" s="618"/>
      <c r="KW197" s="618"/>
      <c r="KX197" s="618"/>
      <c r="KY197" s="618"/>
      <c r="KZ197" s="618"/>
      <c r="LA197" s="618"/>
      <c r="LB197" s="618"/>
      <c r="LC197" s="618"/>
      <c r="LD197" s="618"/>
      <c r="LE197" s="618"/>
      <c r="LF197" s="618"/>
      <c r="LG197" s="618"/>
      <c r="LH197" s="618"/>
      <c r="LI197" s="618"/>
      <c r="LJ197" s="618"/>
      <c r="LK197" s="618"/>
      <c r="LL197" s="618"/>
      <c r="LM197" s="618"/>
      <c r="LN197" s="618"/>
      <c r="LO197" s="618"/>
      <c r="LP197" s="618"/>
      <c r="LQ197" s="618"/>
      <c r="LR197" s="618"/>
      <c r="LS197" s="618"/>
      <c r="LT197" s="618"/>
      <c r="LU197" s="618"/>
      <c r="LV197" s="618"/>
      <c r="LW197" s="618"/>
      <c r="LX197" s="618"/>
      <c r="LY197" s="618"/>
      <c r="LZ197" s="618"/>
      <c r="MA197" s="618"/>
      <c r="MB197" s="618"/>
      <c r="MC197" s="618"/>
      <c r="MD197" s="618"/>
      <c r="ME197" s="618"/>
      <c r="MF197" s="618"/>
      <c r="MG197" s="618"/>
      <c r="MH197" s="618"/>
      <c r="MI197" s="618"/>
      <c r="MJ197" s="618"/>
      <c r="MK197" s="618"/>
      <c r="ML197" s="618"/>
      <c r="MM197" s="618"/>
      <c r="MN197" s="618"/>
      <c r="MO197" s="618"/>
      <c r="MP197" s="618"/>
      <c r="MQ197" s="618"/>
      <c r="MR197" s="618"/>
      <c r="MS197" s="618"/>
      <c r="MT197" s="618"/>
      <c r="MU197" s="618"/>
    </row>
    <row r="198" spans="2:359" s="242" customFormat="1" ht="11" customHeight="1">
      <c r="B198" s="243"/>
      <c r="C198" s="367"/>
      <c r="D198" s="245" t="str">
        <f t="shared" si="20"/>
        <v/>
      </c>
      <c r="E198" s="265"/>
      <c r="F198" s="254"/>
      <c r="G198" s="366" t="str">
        <f t="array" ref="G198">IF(D198="","",VLOOKUP(D198,'Etape 2 (Biométrie)'!W$14:AB$76,6,FALSE)/COUNTIF('Etape 2 (Biométrie)'!D$13:D$2512,D198)*SUM(IF(('Etape 2 (Biométrie)'!D$13:D$2512=D198)*(LEN('Etape 2 (Biométrie)'!H$13:H$2512)&gt;0),1)))</f>
        <v/>
      </c>
      <c r="H198" s="255"/>
      <c r="I198" s="306"/>
      <c r="J198" s="366" t="str">
        <f>IF(D198="","",VLOOKUP(D198,'Etape 2 (Biométrie)'!W33:AB95,6,FALSE))</f>
        <v/>
      </c>
      <c r="K198" s="266"/>
      <c r="L198" s="743" t="str">
        <f t="shared" si="22"/>
        <v/>
      </c>
      <c r="M198" s="743"/>
      <c r="N198" s="266"/>
      <c r="O198" s="306" t="str">
        <f t="shared" si="21"/>
        <v/>
      </c>
      <c r="P198" s="367"/>
      <c r="Q198" s="367"/>
      <c r="R198" s="370"/>
      <c r="S198" s="370"/>
      <c r="T198" s="370"/>
      <c r="U198" s="249"/>
      <c r="AK198" s="252"/>
      <c r="AL198" s="252"/>
      <c r="AM198" s="252"/>
      <c r="AN198" s="252"/>
      <c r="AO198" s="252"/>
      <c r="CB198" s="618"/>
      <c r="CC198" s="618"/>
      <c r="CD198" s="618"/>
      <c r="CE198" s="618"/>
      <c r="CF198" s="618"/>
      <c r="CG198" s="618"/>
      <c r="CH198" s="618"/>
      <c r="CI198" s="618"/>
      <c r="CJ198" s="618"/>
      <c r="CK198" s="618"/>
      <c r="CL198" s="618"/>
      <c r="CM198" s="618"/>
      <c r="CN198" s="618"/>
      <c r="CO198" s="618"/>
      <c r="CP198" s="618"/>
      <c r="CQ198" s="618"/>
      <c r="CR198" s="618"/>
      <c r="CS198" s="618"/>
      <c r="CT198" s="618"/>
      <c r="CU198" s="618"/>
      <c r="CV198" s="618"/>
      <c r="CW198" s="618"/>
      <c r="CX198" s="618"/>
      <c r="CY198" s="618"/>
      <c r="CZ198" s="618"/>
      <c r="DA198" s="618"/>
      <c r="DB198" s="618"/>
      <c r="DC198" s="618"/>
      <c r="DD198" s="618"/>
      <c r="DE198" s="618"/>
      <c r="DF198" s="618"/>
      <c r="DG198" s="618"/>
      <c r="DH198" s="618"/>
      <c r="DI198" s="618"/>
      <c r="DJ198" s="618"/>
      <c r="DK198" s="618"/>
      <c r="DL198" s="618"/>
      <c r="DM198" s="618"/>
      <c r="DN198" s="618"/>
      <c r="DO198" s="618"/>
      <c r="DP198" s="618"/>
      <c r="DQ198" s="618"/>
      <c r="DR198" s="618"/>
      <c r="DS198" s="618"/>
      <c r="DT198" s="618"/>
      <c r="DU198" s="618"/>
      <c r="DV198" s="618"/>
      <c r="DW198" s="618"/>
      <c r="DX198" s="618"/>
      <c r="DY198" s="618"/>
      <c r="DZ198" s="618"/>
      <c r="EA198" s="618"/>
      <c r="EB198" s="618"/>
      <c r="EC198" s="618"/>
      <c r="ED198" s="618"/>
      <c r="EE198" s="618"/>
      <c r="EF198" s="618"/>
      <c r="EG198" s="618"/>
      <c r="EH198" s="618"/>
      <c r="EI198" s="618"/>
      <c r="EJ198" s="618"/>
      <c r="EK198" s="618"/>
      <c r="EL198" s="618"/>
      <c r="EM198" s="618"/>
      <c r="EN198" s="618"/>
      <c r="EO198" s="618"/>
      <c r="EP198" s="618"/>
      <c r="EQ198" s="618"/>
      <c r="ER198" s="618"/>
      <c r="ES198" s="618"/>
      <c r="ET198" s="618"/>
      <c r="EU198" s="618"/>
      <c r="EV198" s="618"/>
      <c r="EW198" s="618"/>
      <c r="EX198" s="618"/>
      <c r="EY198" s="618"/>
      <c r="EZ198" s="618"/>
      <c r="FA198" s="618"/>
      <c r="FB198" s="618"/>
      <c r="FC198" s="618"/>
      <c r="FD198" s="618"/>
      <c r="FE198" s="618"/>
      <c r="FF198" s="618"/>
      <c r="FG198" s="618"/>
      <c r="FH198" s="618"/>
      <c r="FI198" s="618"/>
      <c r="FJ198" s="618"/>
      <c r="FK198" s="618"/>
      <c r="FL198" s="618"/>
      <c r="FM198" s="618"/>
      <c r="FN198" s="618"/>
      <c r="FO198" s="618"/>
      <c r="FP198" s="618"/>
      <c r="FQ198" s="618"/>
      <c r="FR198" s="618"/>
      <c r="FS198" s="618"/>
      <c r="FT198" s="618"/>
      <c r="FU198" s="618"/>
      <c r="FV198" s="618"/>
      <c r="FW198" s="618"/>
      <c r="FX198" s="618"/>
      <c r="FY198" s="618"/>
      <c r="FZ198" s="618"/>
      <c r="GA198" s="618"/>
      <c r="GB198" s="618"/>
      <c r="GC198" s="618"/>
      <c r="GD198" s="618"/>
      <c r="GE198" s="618"/>
      <c r="GF198" s="618"/>
      <c r="GG198" s="618"/>
      <c r="GH198" s="618"/>
      <c r="GI198" s="618"/>
      <c r="GJ198" s="618"/>
      <c r="GK198" s="618"/>
      <c r="GL198" s="618"/>
      <c r="GM198" s="618"/>
      <c r="GN198" s="618"/>
      <c r="GO198" s="618"/>
      <c r="GP198" s="618"/>
      <c r="GQ198" s="618"/>
      <c r="GR198" s="618"/>
      <c r="GS198" s="618"/>
      <c r="GT198" s="618"/>
      <c r="GU198" s="618"/>
      <c r="GV198" s="618"/>
      <c r="GW198" s="618"/>
      <c r="GX198" s="618"/>
      <c r="GY198" s="618"/>
      <c r="GZ198" s="618"/>
      <c r="HA198" s="618"/>
      <c r="HB198" s="618"/>
      <c r="HC198" s="618"/>
      <c r="HD198" s="618"/>
      <c r="HE198" s="618"/>
      <c r="HF198" s="618"/>
      <c r="HG198" s="618"/>
      <c r="HH198" s="618"/>
      <c r="HI198" s="618"/>
      <c r="HJ198" s="618"/>
      <c r="HK198" s="618"/>
      <c r="HL198" s="618"/>
      <c r="HM198" s="618"/>
      <c r="HN198" s="618"/>
      <c r="HO198" s="618"/>
      <c r="HP198" s="618"/>
      <c r="HQ198" s="618"/>
      <c r="HR198" s="618"/>
      <c r="HS198" s="618"/>
      <c r="HT198" s="618"/>
      <c r="HU198" s="618"/>
      <c r="HV198" s="618"/>
      <c r="HW198" s="618"/>
      <c r="HX198" s="618"/>
      <c r="HY198" s="618"/>
      <c r="HZ198" s="618"/>
      <c r="IA198" s="618"/>
      <c r="IB198" s="618"/>
      <c r="IC198" s="618"/>
      <c r="ID198" s="618"/>
      <c r="IE198" s="618"/>
      <c r="IF198" s="618"/>
      <c r="IG198" s="618"/>
      <c r="IH198" s="618"/>
      <c r="II198" s="618"/>
      <c r="IJ198" s="618"/>
      <c r="IK198" s="618"/>
      <c r="IL198" s="618"/>
      <c r="IM198" s="618"/>
      <c r="IN198" s="618"/>
      <c r="IO198" s="618"/>
      <c r="IP198" s="618"/>
      <c r="IQ198" s="618"/>
      <c r="IR198" s="618"/>
      <c r="IS198" s="618"/>
      <c r="IT198" s="618"/>
      <c r="IU198" s="618"/>
      <c r="IV198" s="618"/>
      <c r="IW198" s="618"/>
      <c r="IX198" s="618"/>
      <c r="IY198" s="618"/>
      <c r="IZ198" s="618"/>
      <c r="JA198" s="618"/>
      <c r="JB198" s="618"/>
      <c r="JC198" s="618"/>
      <c r="JD198" s="618"/>
      <c r="JE198" s="618"/>
      <c r="JF198" s="618"/>
      <c r="JG198" s="618"/>
      <c r="JH198" s="618"/>
      <c r="JI198" s="618"/>
      <c r="JJ198" s="618"/>
      <c r="JK198" s="618"/>
      <c r="JL198" s="618"/>
      <c r="JM198" s="618"/>
      <c r="JN198" s="618"/>
      <c r="JO198" s="618"/>
      <c r="JP198" s="618"/>
      <c r="JQ198" s="618"/>
      <c r="JR198" s="618"/>
      <c r="JS198" s="618"/>
      <c r="JT198" s="618"/>
      <c r="JU198" s="618"/>
      <c r="JV198" s="618"/>
      <c r="JW198" s="618"/>
      <c r="JX198" s="618"/>
      <c r="JY198" s="618"/>
      <c r="JZ198" s="618"/>
      <c r="KA198" s="618"/>
      <c r="KB198" s="618"/>
      <c r="KC198" s="618"/>
      <c r="KD198" s="618"/>
      <c r="KE198" s="618"/>
      <c r="KF198" s="618"/>
      <c r="KG198" s="618"/>
      <c r="KH198" s="618"/>
      <c r="KI198" s="618"/>
      <c r="KJ198" s="618"/>
      <c r="KK198" s="618"/>
      <c r="KL198" s="618"/>
      <c r="KM198" s="618"/>
      <c r="KN198" s="618"/>
      <c r="KO198" s="618"/>
      <c r="KP198" s="618"/>
      <c r="KQ198" s="618"/>
      <c r="KR198" s="618"/>
      <c r="KS198" s="618"/>
      <c r="KT198" s="618"/>
      <c r="KU198" s="618"/>
      <c r="KV198" s="618"/>
      <c r="KW198" s="618"/>
      <c r="KX198" s="618"/>
      <c r="KY198" s="618"/>
      <c r="KZ198" s="618"/>
      <c r="LA198" s="618"/>
      <c r="LB198" s="618"/>
      <c r="LC198" s="618"/>
      <c r="LD198" s="618"/>
      <c r="LE198" s="618"/>
      <c r="LF198" s="618"/>
      <c r="LG198" s="618"/>
      <c r="LH198" s="618"/>
      <c r="LI198" s="618"/>
      <c r="LJ198" s="618"/>
      <c r="LK198" s="618"/>
      <c r="LL198" s="618"/>
      <c r="LM198" s="618"/>
      <c r="LN198" s="618"/>
      <c r="LO198" s="618"/>
      <c r="LP198" s="618"/>
      <c r="LQ198" s="618"/>
      <c r="LR198" s="618"/>
      <c r="LS198" s="618"/>
      <c r="LT198" s="618"/>
      <c r="LU198" s="618"/>
      <c r="LV198" s="618"/>
      <c r="LW198" s="618"/>
      <c r="LX198" s="618"/>
      <c r="LY198" s="618"/>
      <c r="LZ198" s="618"/>
      <c r="MA198" s="618"/>
      <c r="MB198" s="618"/>
      <c r="MC198" s="618"/>
      <c r="MD198" s="618"/>
      <c r="ME198" s="618"/>
      <c r="MF198" s="618"/>
      <c r="MG198" s="618"/>
      <c r="MH198" s="618"/>
      <c r="MI198" s="618"/>
      <c r="MJ198" s="618"/>
      <c r="MK198" s="618"/>
      <c r="ML198" s="618"/>
      <c r="MM198" s="618"/>
      <c r="MN198" s="618"/>
      <c r="MO198" s="618"/>
      <c r="MP198" s="618"/>
      <c r="MQ198" s="618"/>
      <c r="MR198" s="618"/>
      <c r="MS198" s="618"/>
      <c r="MT198" s="618"/>
      <c r="MU198" s="618"/>
    </row>
    <row r="199" spans="2:359" s="242" customFormat="1" ht="11" customHeight="1">
      <c r="B199" s="243"/>
      <c r="C199" s="367"/>
      <c r="D199" s="245" t="str">
        <f t="shared" si="20"/>
        <v/>
      </c>
      <c r="E199" s="265"/>
      <c r="F199" s="254"/>
      <c r="G199" s="366" t="str">
        <f t="array" ref="G199">IF(D199="","",VLOOKUP(D199,'Etape 2 (Biométrie)'!W$14:AB$76,6,FALSE)/COUNTIF('Etape 2 (Biométrie)'!D$13:D$2512,D199)*SUM(IF(('Etape 2 (Biométrie)'!D$13:D$2512=D199)*(LEN('Etape 2 (Biométrie)'!H$13:H$2512)&gt;0),1)))</f>
        <v/>
      </c>
      <c r="H199" s="255"/>
      <c r="I199" s="306"/>
      <c r="J199" s="366" t="str">
        <f>IF(D199="","",VLOOKUP(D199,'Etape 2 (Biométrie)'!W34:AB96,6,FALSE))</f>
        <v/>
      </c>
      <c r="K199" s="266"/>
      <c r="L199" s="743" t="str">
        <f t="shared" si="22"/>
        <v/>
      </c>
      <c r="M199" s="743"/>
      <c r="N199" s="266"/>
      <c r="O199" s="306" t="str">
        <f t="shared" si="21"/>
        <v/>
      </c>
      <c r="P199" s="367"/>
      <c r="Q199" s="367"/>
      <c r="R199" s="370"/>
      <c r="S199" s="370"/>
      <c r="T199" s="370"/>
      <c r="U199" s="249"/>
      <c r="AK199" s="252"/>
      <c r="AL199" s="252"/>
      <c r="AM199" s="252"/>
      <c r="AN199" s="252"/>
      <c r="AO199" s="252"/>
      <c r="CB199" s="618"/>
      <c r="CC199" s="618"/>
      <c r="CD199" s="618"/>
      <c r="CE199" s="618"/>
      <c r="CF199" s="618"/>
      <c r="CG199" s="618"/>
      <c r="CH199" s="618"/>
      <c r="CI199" s="618"/>
      <c r="CJ199" s="618"/>
      <c r="CK199" s="618"/>
      <c r="CL199" s="618"/>
      <c r="CM199" s="618"/>
      <c r="CN199" s="618"/>
      <c r="CO199" s="618"/>
      <c r="CP199" s="618"/>
      <c r="CQ199" s="618"/>
      <c r="CR199" s="618"/>
      <c r="CS199" s="618"/>
      <c r="CT199" s="618"/>
      <c r="CU199" s="618"/>
      <c r="CV199" s="618"/>
      <c r="CW199" s="618"/>
      <c r="CX199" s="618"/>
      <c r="CY199" s="618"/>
      <c r="CZ199" s="618"/>
      <c r="DA199" s="618"/>
      <c r="DB199" s="618"/>
      <c r="DC199" s="618"/>
      <c r="DD199" s="618"/>
      <c r="DE199" s="618"/>
      <c r="DF199" s="618"/>
      <c r="DG199" s="618"/>
      <c r="DH199" s="618"/>
      <c r="DI199" s="618"/>
      <c r="DJ199" s="618"/>
      <c r="DK199" s="618"/>
      <c r="DL199" s="618"/>
      <c r="DM199" s="618"/>
      <c r="DN199" s="618"/>
      <c r="DO199" s="618"/>
      <c r="DP199" s="618"/>
      <c r="DQ199" s="618"/>
      <c r="DR199" s="618"/>
      <c r="DS199" s="618"/>
      <c r="DT199" s="618"/>
      <c r="DU199" s="618"/>
      <c r="DV199" s="618"/>
      <c r="DW199" s="618"/>
      <c r="DX199" s="618"/>
      <c r="DY199" s="618"/>
      <c r="DZ199" s="618"/>
      <c r="EA199" s="618"/>
      <c r="EB199" s="618"/>
      <c r="EC199" s="618"/>
      <c r="ED199" s="618"/>
      <c r="EE199" s="618"/>
      <c r="EF199" s="618"/>
      <c r="EG199" s="618"/>
      <c r="EH199" s="618"/>
      <c r="EI199" s="618"/>
      <c r="EJ199" s="618"/>
      <c r="EK199" s="618"/>
      <c r="EL199" s="618"/>
      <c r="EM199" s="618"/>
      <c r="EN199" s="618"/>
      <c r="EO199" s="618"/>
      <c r="EP199" s="618"/>
      <c r="EQ199" s="618"/>
      <c r="ER199" s="618"/>
      <c r="ES199" s="618"/>
      <c r="ET199" s="618"/>
      <c r="EU199" s="618"/>
      <c r="EV199" s="618"/>
      <c r="EW199" s="618"/>
      <c r="EX199" s="618"/>
      <c r="EY199" s="618"/>
      <c r="EZ199" s="618"/>
      <c r="FA199" s="618"/>
      <c r="FB199" s="618"/>
      <c r="FC199" s="618"/>
      <c r="FD199" s="618"/>
      <c r="FE199" s="618"/>
      <c r="FF199" s="618"/>
      <c r="FG199" s="618"/>
      <c r="FH199" s="618"/>
      <c r="FI199" s="618"/>
      <c r="FJ199" s="618"/>
      <c r="FK199" s="618"/>
      <c r="FL199" s="618"/>
      <c r="FM199" s="618"/>
      <c r="FN199" s="618"/>
      <c r="FO199" s="618"/>
      <c r="FP199" s="618"/>
      <c r="FQ199" s="618"/>
      <c r="FR199" s="618"/>
      <c r="FS199" s="618"/>
      <c r="FT199" s="618"/>
      <c r="FU199" s="618"/>
      <c r="FV199" s="618"/>
      <c r="FW199" s="618"/>
      <c r="FX199" s="618"/>
      <c r="FY199" s="618"/>
      <c r="FZ199" s="618"/>
      <c r="GA199" s="618"/>
      <c r="GB199" s="618"/>
      <c r="GC199" s="618"/>
      <c r="GD199" s="618"/>
      <c r="GE199" s="618"/>
      <c r="GF199" s="618"/>
      <c r="GG199" s="618"/>
      <c r="GH199" s="618"/>
      <c r="GI199" s="618"/>
      <c r="GJ199" s="618"/>
      <c r="GK199" s="618"/>
      <c r="GL199" s="618"/>
      <c r="GM199" s="618"/>
      <c r="GN199" s="618"/>
      <c r="GO199" s="618"/>
      <c r="GP199" s="618"/>
      <c r="GQ199" s="618"/>
      <c r="GR199" s="618"/>
      <c r="GS199" s="618"/>
      <c r="GT199" s="618"/>
      <c r="GU199" s="618"/>
      <c r="GV199" s="618"/>
      <c r="GW199" s="618"/>
      <c r="GX199" s="618"/>
      <c r="GY199" s="618"/>
      <c r="GZ199" s="618"/>
      <c r="HA199" s="618"/>
      <c r="HB199" s="618"/>
      <c r="HC199" s="618"/>
      <c r="HD199" s="618"/>
      <c r="HE199" s="618"/>
      <c r="HF199" s="618"/>
      <c r="HG199" s="618"/>
      <c r="HH199" s="618"/>
      <c r="HI199" s="618"/>
      <c r="HJ199" s="618"/>
      <c r="HK199" s="618"/>
      <c r="HL199" s="618"/>
      <c r="HM199" s="618"/>
      <c r="HN199" s="618"/>
      <c r="HO199" s="618"/>
      <c r="HP199" s="618"/>
      <c r="HQ199" s="618"/>
      <c r="HR199" s="618"/>
      <c r="HS199" s="618"/>
      <c r="HT199" s="618"/>
      <c r="HU199" s="618"/>
      <c r="HV199" s="618"/>
      <c r="HW199" s="618"/>
      <c r="HX199" s="618"/>
      <c r="HY199" s="618"/>
      <c r="HZ199" s="618"/>
      <c r="IA199" s="618"/>
      <c r="IB199" s="618"/>
      <c r="IC199" s="618"/>
      <c r="ID199" s="618"/>
      <c r="IE199" s="618"/>
      <c r="IF199" s="618"/>
      <c r="IG199" s="618"/>
      <c r="IH199" s="618"/>
      <c r="II199" s="618"/>
      <c r="IJ199" s="618"/>
      <c r="IK199" s="618"/>
      <c r="IL199" s="618"/>
      <c r="IM199" s="618"/>
      <c r="IN199" s="618"/>
      <c r="IO199" s="618"/>
      <c r="IP199" s="618"/>
      <c r="IQ199" s="618"/>
      <c r="IR199" s="618"/>
      <c r="IS199" s="618"/>
      <c r="IT199" s="618"/>
      <c r="IU199" s="618"/>
      <c r="IV199" s="618"/>
      <c r="IW199" s="618"/>
      <c r="IX199" s="618"/>
      <c r="IY199" s="618"/>
      <c r="IZ199" s="618"/>
      <c r="JA199" s="618"/>
      <c r="JB199" s="618"/>
      <c r="JC199" s="618"/>
      <c r="JD199" s="618"/>
      <c r="JE199" s="618"/>
      <c r="JF199" s="618"/>
      <c r="JG199" s="618"/>
      <c r="JH199" s="618"/>
      <c r="JI199" s="618"/>
      <c r="JJ199" s="618"/>
      <c r="JK199" s="618"/>
      <c r="JL199" s="618"/>
      <c r="JM199" s="618"/>
      <c r="JN199" s="618"/>
      <c r="JO199" s="618"/>
      <c r="JP199" s="618"/>
      <c r="JQ199" s="618"/>
      <c r="JR199" s="618"/>
      <c r="JS199" s="618"/>
      <c r="JT199" s="618"/>
      <c r="JU199" s="618"/>
      <c r="JV199" s="618"/>
      <c r="JW199" s="618"/>
      <c r="JX199" s="618"/>
      <c r="JY199" s="618"/>
      <c r="JZ199" s="618"/>
      <c r="KA199" s="618"/>
      <c r="KB199" s="618"/>
      <c r="KC199" s="618"/>
      <c r="KD199" s="618"/>
      <c r="KE199" s="618"/>
      <c r="KF199" s="618"/>
      <c r="KG199" s="618"/>
      <c r="KH199" s="618"/>
      <c r="KI199" s="618"/>
      <c r="KJ199" s="618"/>
      <c r="KK199" s="618"/>
      <c r="KL199" s="618"/>
      <c r="KM199" s="618"/>
      <c r="KN199" s="618"/>
      <c r="KO199" s="618"/>
      <c r="KP199" s="618"/>
      <c r="KQ199" s="618"/>
      <c r="KR199" s="618"/>
      <c r="KS199" s="618"/>
      <c r="KT199" s="618"/>
      <c r="KU199" s="618"/>
      <c r="KV199" s="618"/>
      <c r="KW199" s="618"/>
      <c r="KX199" s="618"/>
      <c r="KY199" s="618"/>
      <c r="KZ199" s="618"/>
      <c r="LA199" s="618"/>
      <c r="LB199" s="618"/>
      <c r="LC199" s="618"/>
      <c r="LD199" s="618"/>
      <c r="LE199" s="618"/>
      <c r="LF199" s="618"/>
      <c r="LG199" s="618"/>
      <c r="LH199" s="618"/>
      <c r="LI199" s="618"/>
      <c r="LJ199" s="618"/>
      <c r="LK199" s="618"/>
      <c r="LL199" s="618"/>
      <c r="LM199" s="618"/>
      <c r="LN199" s="618"/>
      <c r="LO199" s="618"/>
      <c r="LP199" s="618"/>
      <c r="LQ199" s="618"/>
      <c r="LR199" s="618"/>
      <c r="LS199" s="618"/>
      <c r="LT199" s="618"/>
      <c r="LU199" s="618"/>
      <c r="LV199" s="618"/>
      <c r="LW199" s="618"/>
      <c r="LX199" s="618"/>
      <c r="LY199" s="618"/>
      <c r="LZ199" s="618"/>
      <c r="MA199" s="618"/>
      <c r="MB199" s="618"/>
      <c r="MC199" s="618"/>
      <c r="MD199" s="618"/>
      <c r="ME199" s="618"/>
      <c r="MF199" s="618"/>
      <c r="MG199" s="618"/>
      <c r="MH199" s="618"/>
      <c r="MI199" s="618"/>
      <c r="MJ199" s="618"/>
      <c r="MK199" s="618"/>
      <c r="ML199" s="618"/>
      <c r="MM199" s="618"/>
      <c r="MN199" s="618"/>
      <c r="MO199" s="618"/>
      <c r="MP199" s="618"/>
      <c r="MQ199" s="618"/>
      <c r="MR199" s="618"/>
      <c r="MS199" s="618"/>
      <c r="MT199" s="618"/>
      <c r="MU199" s="618"/>
    </row>
    <row r="200" spans="2:359" s="242" customFormat="1" ht="11" customHeight="1">
      <c r="B200" s="243"/>
      <c r="C200" s="367"/>
      <c r="D200" s="245" t="str">
        <f t="shared" si="20"/>
        <v/>
      </c>
      <c r="E200" s="265"/>
      <c r="F200" s="254"/>
      <c r="G200" s="366" t="str">
        <f t="array" ref="G200">IF(D200="","",VLOOKUP(D200,'Etape 2 (Biométrie)'!W$14:AB$76,6,FALSE)/COUNTIF('Etape 2 (Biométrie)'!D$13:D$2512,D200)*SUM(IF(('Etape 2 (Biométrie)'!D$13:D$2512=D200)*(LEN('Etape 2 (Biométrie)'!H$13:H$2512)&gt;0),1)))</f>
        <v/>
      </c>
      <c r="H200" s="255"/>
      <c r="I200" s="306"/>
      <c r="J200" s="366" t="str">
        <f>IF(D200="","",VLOOKUP(D200,'Etape 2 (Biométrie)'!W35:AB97,6,FALSE))</f>
        <v/>
      </c>
      <c r="K200" s="266"/>
      <c r="L200" s="743" t="str">
        <f t="shared" si="22"/>
        <v/>
      </c>
      <c r="M200" s="743"/>
      <c r="N200" s="266"/>
      <c r="O200" s="306" t="str">
        <f t="shared" si="21"/>
        <v/>
      </c>
      <c r="P200" s="367"/>
      <c r="Q200" s="367"/>
      <c r="R200" s="370"/>
      <c r="S200" s="370"/>
      <c r="T200" s="370"/>
      <c r="U200" s="249"/>
      <c r="AK200" s="252"/>
      <c r="AL200" s="252"/>
      <c r="AM200" s="252"/>
      <c r="AN200" s="252"/>
      <c r="AO200" s="252"/>
      <c r="CB200" s="618"/>
      <c r="CC200" s="618"/>
      <c r="CD200" s="618"/>
      <c r="CE200" s="618"/>
      <c r="CF200" s="618"/>
      <c r="CG200" s="618"/>
      <c r="CH200" s="618"/>
      <c r="CI200" s="618"/>
      <c r="CJ200" s="618"/>
      <c r="CK200" s="618"/>
      <c r="CL200" s="618"/>
      <c r="CM200" s="618"/>
      <c r="CN200" s="618"/>
      <c r="CO200" s="618"/>
      <c r="CP200" s="618"/>
      <c r="CQ200" s="618"/>
      <c r="CR200" s="618"/>
      <c r="CS200" s="618"/>
      <c r="CT200" s="618"/>
      <c r="CU200" s="618"/>
      <c r="CV200" s="618"/>
      <c r="CW200" s="618"/>
      <c r="CX200" s="618"/>
      <c r="CY200" s="618"/>
      <c r="CZ200" s="618"/>
      <c r="DA200" s="618"/>
      <c r="DB200" s="618"/>
      <c r="DC200" s="618"/>
      <c r="DD200" s="618"/>
      <c r="DE200" s="618"/>
      <c r="DF200" s="618"/>
      <c r="DG200" s="618"/>
      <c r="DH200" s="618"/>
      <c r="DI200" s="618"/>
      <c r="DJ200" s="618"/>
      <c r="DK200" s="618"/>
      <c r="DL200" s="618"/>
      <c r="DM200" s="618"/>
      <c r="DN200" s="618"/>
      <c r="DO200" s="618"/>
      <c r="DP200" s="618"/>
      <c r="DQ200" s="618"/>
      <c r="DR200" s="618"/>
      <c r="DS200" s="618"/>
      <c r="DT200" s="618"/>
      <c r="DU200" s="618"/>
      <c r="DV200" s="618"/>
      <c r="DW200" s="618"/>
      <c r="DX200" s="618"/>
      <c r="DY200" s="618"/>
      <c r="DZ200" s="618"/>
      <c r="EA200" s="618"/>
      <c r="EB200" s="618"/>
      <c r="EC200" s="618"/>
      <c r="ED200" s="618"/>
      <c r="EE200" s="618"/>
      <c r="EF200" s="618"/>
      <c r="EG200" s="618"/>
      <c r="EH200" s="618"/>
      <c r="EI200" s="618"/>
      <c r="EJ200" s="618"/>
      <c r="EK200" s="618"/>
      <c r="EL200" s="618"/>
      <c r="EM200" s="618"/>
      <c r="EN200" s="618"/>
      <c r="EO200" s="618"/>
      <c r="EP200" s="618"/>
      <c r="EQ200" s="618"/>
      <c r="ER200" s="618"/>
      <c r="ES200" s="618"/>
      <c r="ET200" s="618"/>
      <c r="EU200" s="618"/>
      <c r="EV200" s="618"/>
      <c r="EW200" s="618"/>
      <c r="EX200" s="618"/>
      <c r="EY200" s="618"/>
      <c r="EZ200" s="618"/>
      <c r="FA200" s="618"/>
      <c r="FB200" s="618"/>
      <c r="FC200" s="618"/>
      <c r="FD200" s="618"/>
      <c r="FE200" s="618"/>
      <c r="FF200" s="618"/>
      <c r="FG200" s="618"/>
      <c r="FH200" s="618"/>
      <c r="FI200" s="618"/>
      <c r="FJ200" s="618"/>
      <c r="FK200" s="618"/>
      <c r="FL200" s="618"/>
      <c r="FM200" s="618"/>
      <c r="FN200" s="618"/>
      <c r="FO200" s="618"/>
      <c r="FP200" s="618"/>
      <c r="FQ200" s="618"/>
      <c r="FR200" s="618"/>
      <c r="FS200" s="618"/>
      <c r="FT200" s="618"/>
      <c r="FU200" s="618"/>
      <c r="FV200" s="618"/>
      <c r="FW200" s="618"/>
      <c r="FX200" s="618"/>
      <c r="FY200" s="618"/>
      <c r="FZ200" s="618"/>
      <c r="GA200" s="618"/>
      <c r="GB200" s="618"/>
      <c r="GC200" s="618"/>
      <c r="GD200" s="618"/>
      <c r="GE200" s="618"/>
      <c r="GF200" s="618"/>
      <c r="GG200" s="618"/>
      <c r="GH200" s="618"/>
      <c r="GI200" s="618"/>
      <c r="GJ200" s="618"/>
      <c r="GK200" s="618"/>
      <c r="GL200" s="618"/>
      <c r="GM200" s="618"/>
      <c r="GN200" s="618"/>
      <c r="GO200" s="618"/>
      <c r="GP200" s="618"/>
      <c r="GQ200" s="618"/>
      <c r="GR200" s="618"/>
      <c r="GS200" s="618"/>
      <c r="GT200" s="618"/>
      <c r="GU200" s="618"/>
      <c r="GV200" s="618"/>
      <c r="GW200" s="618"/>
      <c r="GX200" s="618"/>
      <c r="GY200" s="618"/>
      <c r="GZ200" s="618"/>
      <c r="HA200" s="618"/>
      <c r="HB200" s="618"/>
      <c r="HC200" s="618"/>
      <c r="HD200" s="618"/>
      <c r="HE200" s="618"/>
      <c r="HF200" s="618"/>
      <c r="HG200" s="618"/>
      <c r="HH200" s="618"/>
      <c r="HI200" s="618"/>
      <c r="HJ200" s="618"/>
      <c r="HK200" s="618"/>
      <c r="HL200" s="618"/>
      <c r="HM200" s="618"/>
      <c r="HN200" s="618"/>
      <c r="HO200" s="618"/>
      <c r="HP200" s="618"/>
      <c r="HQ200" s="618"/>
      <c r="HR200" s="618"/>
      <c r="HS200" s="618"/>
      <c r="HT200" s="618"/>
      <c r="HU200" s="618"/>
      <c r="HV200" s="618"/>
      <c r="HW200" s="618"/>
      <c r="HX200" s="618"/>
      <c r="HY200" s="618"/>
      <c r="HZ200" s="618"/>
      <c r="IA200" s="618"/>
      <c r="IB200" s="618"/>
      <c r="IC200" s="618"/>
      <c r="ID200" s="618"/>
      <c r="IE200" s="618"/>
      <c r="IF200" s="618"/>
      <c r="IG200" s="618"/>
      <c r="IH200" s="618"/>
      <c r="II200" s="618"/>
      <c r="IJ200" s="618"/>
      <c r="IK200" s="618"/>
      <c r="IL200" s="618"/>
      <c r="IM200" s="618"/>
      <c r="IN200" s="618"/>
      <c r="IO200" s="618"/>
      <c r="IP200" s="618"/>
      <c r="IQ200" s="618"/>
      <c r="IR200" s="618"/>
      <c r="IS200" s="618"/>
      <c r="IT200" s="618"/>
      <c r="IU200" s="618"/>
      <c r="IV200" s="618"/>
      <c r="IW200" s="618"/>
      <c r="IX200" s="618"/>
      <c r="IY200" s="618"/>
      <c r="IZ200" s="618"/>
      <c r="JA200" s="618"/>
      <c r="JB200" s="618"/>
      <c r="JC200" s="618"/>
      <c r="JD200" s="618"/>
      <c r="JE200" s="618"/>
      <c r="JF200" s="618"/>
      <c r="JG200" s="618"/>
      <c r="JH200" s="618"/>
      <c r="JI200" s="618"/>
      <c r="JJ200" s="618"/>
      <c r="JK200" s="618"/>
      <c r="JL200" s="618"/>
      <c r="JM200" s="618"/>
      <c r="JN200" s="618"/>
      <c r="JO200" s="618"/>
      <c r="JP200" s="618"/>
      <c r="JQ200" s="618"/>
      <c r="JR200" s="618"/>
      <c r="JS200" s="618"/>
      <c r="JT200" s="618"/>
      <c r="JU200" s="618"/>
      <c r="JV200" s="618"/>
      <c r="JW200" s="618"/>
      <c r="JX200" s="618"/>
      <c r="JY200" s="618"/>
      <c r="JZ200" s="618"/>
      <c r="KA200" s="618"/>
      <c r="KB200" s="618"/>
      <c r="KC200" s="618"/>
      <c r="KD200" s="618"/>
      <c r="KE200" s="618"/>
      <c r="KF200" s="618"/>
      <c r="KG200" s="618"/>
      <c r="KH200" s="618"/>
      <c r="KI200" s="618"/>
      <c r="KJ200" s="618"/>
      <c r="KK200" s="618"/>
      <c r="KL200" s="618"/>
      <c r="KM200" s="618"/>
      <c r="KN200" s="618"/>
      <c r="KO200" s="618"/>
      <c r="KP200" s="618"/>
      <c r="KQ200" s="618"/>
      <c r="KR200" s="618"/>
      <c r="KS200" s="618"/>
      <c r="KT200" s="618"/>
      <c r="KU200" s="618"/>
      <c r="KV200" s="618"/>
      <c r="KW200" s="618"/>
      <c r="KX200" s="618"/>
      <c r="KY200" s="618"/>
      <c r="KZ200" s="618"/>
      <c r="LA200" s="618"/>
      <c r="LB200" s="618"/>
      <c r="LC200" s="618"/>
      <c r="LD200" s="618"/>
      <c r="LE200" s="618"/>
      <c r="LF200" s="618"/>
      <c r="LG200" s="618"/>
      <c r="LH200" s="618"/>
      <c r="LI200" s="618"/>
      <c r="LJ200" s="618"/>
      <c r="LK200" s="618"/>
      <c r="LL200" s="618"/>
      <c r="LM200" s="618"/>
      <c r="LN200" s="618"/>
      <c r="LO200" s="618"/>
      <c r="LP200" s="618"/>
      <c r="LQ200" s="618"/>
      <c r="LR200" s="618"/>
      <c r="LS200" s="618"/>
      <c r="LT200" s="618"/>
      <c r="LU200" s="618"/>
      <c r="LV200" s="618"/>
      <c r="LW200" s="618"/>
      <c r="LX200" s="618"/>
      <c r="LY200" s="618"/>
      <c r="LZ200" s="618"/>
      <c r="MA200" s="618"/>
      <c r="MB200" s="618"/>
      <c r="MC200" s="618"/>
      <c r="MD200" s="618"/>
      <c r="ME200" s="618"/>
      <c r="MF200" s="618"/>
      <c r="MG200" s="618"/>
      <c r="MH200" s="618"/>
      <c r="MI200" s="618"/>
      <c r="MJ200" s="618"/>
      <c r="MK200" s="618"/>
      <c r="ML200" s="618"/>
      <c r="MM200" s="618"/>
      <c r="MN200" s="618"/>
      <c r="MO200" s="618"/>
      <c r="MP200" s="618"/>
      <c r="MQ200" s="618"/>
      <c r="MR200" s="618"/>
      <c r="MS200" s="618"/>
      <c r="MT200" s="618"/>
      <c r="MU200" s="618"/>
    </row>
    <row r="201" spans="2:359" s="242" customFormat="1" ht="11" customHeight="1">
      <c r="B201" s="243"/>
      <c r="C201" s="367"/>
      <c r="D201" s="245" t="str">
        <f t="shared" si="20"/>
        <v/>
      </c>
      <c r="E201" s="265"/>
      <c r="F201" s="254"/>
      <c r="G201" s="366" t="str">
        <f t="array" ref="G201">IF(D201="","",VLOOKUP(D201,'Etape 2 (Biométrie)'!W$14:AB$76,6,FALSE)/COUNTIF('Etape 2 (Biométrie)'!D$13:D$2512,D201)*SUM(IF(('Etape 2 (Biométrie)'!D$13:D$2512=D201)*(LEN('Etape 2 (Biométrie)'!H$13:H$2512)&gt;0),1)))</f>
        <v/>
      </c>
      <c r="H201" s="255"/>
      <c r="I201" s="306"/>
      <c r="J201" s="366" t="str">
        <f>IF(D201="","",VLOOKUP(D201,'Etape 2 (Biométrie)'!W36:AB98,6,FALSE))</f>
        <v/>
      </c>
      <c r="K201" s="266"/>
      <c r="L201" s="743" t="str">
        <f t="shared" si="22"/>
        <v/>
      </c>
      <c r="M201" s="743"/>
      <c r="N201" s="266"/>
      <c r="O201" s="306" t="str">
        <f t="shared" si="21"/>
        <v/>
      </c>
      <c r="P201" s="367"/>
      <c r="Q201" s="367"/>
      <c r="R201" s="370"/>
      <c r="S201" s="370"/>
      <c r="T201" s="370"/>
      <c r="U201" s="249"/>
      <c r="AK201" s="252"/>
      <c r="AL201" s="252"/>
      <c r="AM201" s="252"/>
      <c r="AN201" s="252"/>
      <c r="AO201" s="252"/>
      <c r="CB201" s="618"/>
      <c r="CC201" s="618"/>
      <c r="CD201" s="618"/>
      <c r="CE201" s="618"/>
      <c r="CF201" s="618"/>
      <c r="CG201" s="618"/>
      <c r="CH201" s="618"/>
      <c r="CI201" s="618"/>
      <c r="CJ201" s="618"/>
      <c r="CK201" s="618"/>
      <c r="CL201" s="618"/>
      <c r="CM201" s="618"/>
      <c r="CN201" s="618"/>
      <c r="CO201" s="618"/>
      <c r="CP201" s="618"/>
      <c r="CQ201" s="618"/>
      <c r="CR201" s="618"/>
      <c r="CS201" s="618"/>
      <c r="CT201" s="618"/>
      <c r="CU201" s="618"/>
      <c r="CV201" s="618"/>
      <c r="CW201" s="618"/>
      <c r="CX201" s="618"/>
      <c r="CY201" s="618"/>
      <c r="CZ201" s="618"/>
      <c r="DA201" s="618"/>
      <c r="DB201" s="618"/>
      <c r="DC201" s="618"/>
      <c r="DD201" s="618"/>
      <c r="DE201" s="618"/>
      <c r="DF201" s="618"/>
      <c r="DG201" s="618"/>
      <c r="DH201" s="618"/>
      <c r="DI201" s="618"/>
      <c r="DJ201" s="618"/>
      <c r="DK201" s="618"/>
      <c r="DL201" s="618"/>
      <c r="DM201" s="618"/>
      <c r="DN201" s="618"/>
      <c r="DO201" s="618"/>
      <c r="DP201" s="618"/>
      <c r="DQ201" s="618"/>
      <c r="DR201" s="618"/>
      <c r="DS201" s="618"/>
      <c r="DT201" s="618"/>
      <c r="DU201" s="618"/>
      <c r="DV201" s="618"/>
      <c r="DW201" s="618"/>
      <c r="DX201" s="618"/>
      <c r="DY201" s="618"/>
      <c r="DZ201" s="618"/>
      <c r="EA201" s="618"/>
      <c r="EB201" s="618"/>
      <c r="EC201" s="618"/>
      <c r="ED201" s="618"/>
      <c r="EE201" s="618"/>
      <c r="EF201" s="618"/>
      <c r="EG201" s="618"/>
      <c r="EH201" s="618"/>
      <c r="EI201" s="618"/>
      <c r="EJ201" s="618"/>
      <c r="EK201" s="618"/>
      <c r="EL201" s="618"/>
      <c r="EM201" s="618"/>
      <c r="EN201" s="618"/>
      <c r="EO201" s="618"/>
      <c r="EP201" s="618"/>
      <c r="EQ201" s="618"/>
      <c r="ER201" s="618"/>
      <c r="ES201" s="618"/>
      <c r="ET201" s="618"/>
      <c r="EU201" s="618"/>
      <c r="EV201" s="618"/>
      <c r="EW201" s="618"/>
      <c r="EX201" s="618"/>
      <c r="EY201" s="618"/>
      <c r="EZ201" s="618"/>
      <c r="FA201" s="618"/>
      <c r="FB201" s="618"/>
      <c r="FC201" s="618"/>
      <c r="FD201" s="618"/>
      <c r="FE201" s="618"/>
      <c r="FF201" s="618"/>
      <c r="FG201" s="618"/>
      <c r="FH201" s="618"/>
      <c r="FI201" s="618"/>
      <c r="FJ201" s="618"/>
      <c r="FK201" s="618"/>
      <c r="FL201" s="618"/>
      <c r="FM201" s="618"/>
      <c r="FN201" s="618"/>
      <c r="FO201" s="618"/>
      <c r="FP201" s="618"/>
      <c r="FQ201" s="618"/>
      <c r="FR201" s="618"/>
      <c r="FS201" s="618"/>
      <c r="FT201" s="618"/>
      <c r="FU201" s="618"/>
      <c r="FV201" s="618"/>
      <c r="FW201" s="618"/>
      <c r="FX201" s="618"/>
      <c r="FY201" s="618"/>
      <c r="FZ201" s="618"/>
      <c r="GA201" s="618"/>
      <c r="GB201" s="618"/>
      <c r="GC201" s="618"/>
      <c r="GD201" s="618"/>
      <c r="GE201" s="618"/>
      <c r="GF201" s="618"/>
      <c r="GG201" s="618"/>
      <c r="GH201" s="618"/>
      <c r="GI201" s="618"/>
      <c r="GJ201" s="618"/>
      <c r="GK201" s="618"/>
      <c r="GL201" s="618"/>
      <c r="GM201" s="618"/>
      <c r="GN201" s="618"/>
      <c r="GO201" s="618"/>
      <c r="GP201" s="618"/>
      <c r="GQ201" s="618"/>
      <c r="GR201" s="618"/>
      <c r="GS201" s="618"/>
      <c r="GT201" s="618"/>
      <c r="GU201" s="618"/>
      <c r="GV201" s="618"/>
      <c r="GW201" s="618"/>
      <c r="GX201" s="618"/>
      <c r="GY201" s="618"/>
      <c r="GZ201" s="618"/>
      <c r="HA201" s="618"/>
      <c r="HB201" s="618"/>
      <c r="HC201" s="618"/>
      <c r="HD201" s="618"/>
      <c r="HE201" s="618"/>
      <c r="HF201" s="618"/>
      <c r="HG201" s="618"/>
      <c r="HH201" s="618"/>
      <c r="HI201" s="618"/>
      <c r="HJ201" s="618"/>
      <c r="HK201" s="618"/>
      <c r="HL201" s="618"/>
      <c r="HM201" s="618"/>
      <c r="HN201" s="618"/>
      <c r="HO201" s="618"/>
      <c r="HP201" s="618"/>
      <c r="HQ201" s="618"/>
      <c r="HR201" s="618"/>
      <c r="HS201" s="618"/>
      <c r="HT201" s="618"/>
      <c r="HU201" s="618"/>
      <c r="HV201" s="618"/>
      <c r="HW201" s="618"/>
      <c r="HX201" s="618"/>
      <c r="HY201" s="618"/>
      <c r="HZ201" s="618"/>
      <c r="IA201" s="618"/>
      <c r="IB201" s="618"/>
      <c r="IC201" s="618"/>
      <c r="ID201" s="618"/>
      <c r="IE201" s="618"/>
      <c r="IF201" s="618"/>
      <c r="IG201" s="618"/>
      <c r="IH201" s="618"/>
      <c r="II201" s="618"/>
      <c r="IJ201" s="618"/>
      <c r="IK201" s="618"/>
      <c r="IL201" s="618"/>
      <c r="IM201" s="618"/>
      <c r="IN201" s="618"/>
      <c r="IO201" s="618"/>
      <c r="IP201" s="618"/>
      <c r="IQ201" s="618"/>
      <c r="IR201" s="618"/>
      <c r="IS201" s="618"/>
      <c r="IT201" s="618"/>
      <c r="IU201" s="618"/>
      <c r="IV201" s="618"/>
      <c r="IW201" s="618"/>
      <c r="IX201" s="618"/>
      <c r="IY201" s="618"/>
      <c r="IZ201" s="618"/>
      <c r="JA201" s="618"/>
      <c r="JB201" s="618"/>
      <c r="JC201" s="618"/>
      <c r="JD201" s="618"/>
      <c r="JE201" s="618"/>
      <c r="JF201" s="618"/>
      <c r="JG201" s="618"/>
      <c r="JH201" s="618"/>
      <c r="JI201" s="618"/>
      <c r="JJ201" s="618"/>
      <c r="JK201" s="618"/>
      <c r="JL201" s="618"/>
      <c r="JM201" s="618"/>
      <c r="JN201" s="618"/>
      <c r="JO201" s="618"/>
      <c r="JP201" s="618"/>
      <c r="JQ201" s="618"/>
      <c r="JR201" s="618"/>
      <c r="JS201" s="618"/>
      <c r="JT201" s="618"/>
      <c r="JU201" s="618"/>
      <c r="JV201" s="618"/>
      <c r="JW201" s="618"/>
      <c r="JX201" s="618"/>
      <c r="JY201" s="618"/>
      <c r="JZ201" s="618"/>
      <c r="KA201" s="618"/>
      <c r="KB201" s="618"/>
      <c r="KC201" s="618"/>
      <c r="KD201" s="618"/>
      <c r="KE201" s="618"/>
      <c r="KF201" s="618"/>
      <c r="KG201" s="618"/>
      <c r="KH201" s="618"/>
      <c r="KI201" s="618"/>
      <c r="KJ201" s="618"/>
      <c r="KK201" s="618"/>
      <c r="KL201" s="618"/>
      <c r="KM201" s="618"/>
      <c r="KN201" s="618"/>
      <c r="KO201" s="618"/>
      <c r="KP201" s="618"/>
      <c r="KQ201" s="618"/>
      <c r="KR201" s="618"/>
      <c r="KS201" s="618"/>
      <c r="KT201" s="618"/>
      <c r="KU201" s="618"/>
      <c r="KV201" s="618"/>
      <c r="KW201" s="618"/>
      <c r="KX201" s="618"/>
      <c r="KY201" s="618"/>
      <c r="KZ201" s="618"/>
      <c r="LA201" s="618"/>
      <c r="LB201" s="618"/>
      <c r="LC201" s="618"/>
      <c r="LD201" s="618"/>
      <c r="LE201" s="618"/>
      <c r="LF201" s="618"/>
      <c r="LG201" s="618"/>
      <c r="LH201" s="618"/>
      <c r="LI201" s="618"/>
      <c r="LJ201" s="618"/>
      <c r="LK201" s="618"/>
      <c r="LL201" s="618"/>
      <c r="LM201" s="618"/>
      <c r="LN201" s="618"/>
      <c r="LO201" s="618"/>
      <c r="LP201" s="618"/>
      <c r="LQ201" s="618"/>
      <c r="LR201" s="618"/>
      <c r="LS201" s="618"/>
      <c r="LT201" s="618"/>
      <c r="LU201" s="618"/>
      <c r="LV201" s="618"/>
      <c r="LW201" s="618"/>
      <c r="LX201" s="618"/>
      <c r="LY201" s="618"/>
      <c r="LZ201" s="618"/>
      <c r="MA201" s="618"/>
      <c r="MB201" s="618"/>
      <c r="MC201" s="618"/>
      <c r="MD201" s="618"/>
      <c r="ME201" s="618"/>
      <c r="MF201" s="618"/>
      <c r="MG201" s="618"/>
      <c r="MH201" s="618"/>
      <c r="MI201" s="618"/>
      <c r="MJ201" s="618"/>
      <c r="MK201" s="618"/>
      <c r="ML201" s="618"/>
      <c r="MM201" s="618"/>
      <c r="MN201" s="618"/>
      <c r="MO201" s="618"/>
      <c r="MP201" s="618"/>
      <c r="MQ201" s="618"/>
      <c r="MR201" s="618"/>
      <c r="MS201" s="618"/>
      <c r="MT201" s="618"/>
      <c r="MU201" s="618"/>
    </row>
    <row r="202" spans="2:359" s="242" customFormat="1" ht="11" customHeight="1">
      <c r="B202" s="243"/>
      <c r="C202" s="367"/>
      <c r="D202" s="245" t="str">
        <f t="shared" si="20"/>
        <v/>
      </c>
      <c r="E202" s="265"/>
      <c r="F202" s="254"/>
      <c r="G202" s="366" t="str">
        <f t="array" ref="G202">IF(D202="","",VLOOKUP(D202,'Etape 2 (Biométrie)'!W$14:AB$76,6,FALSE)/COUNTIF('Etape 2 (Biométrie)'!D$13:D$2512,D202)*SUM(IF(('Etape 2 (Biométrie)'!D$13:D$2512=D202)*(LEN('Etape 2 (Biométrie)'!H$13:H$2512)&gt;0),1)))</f>
        <v/>
      </c>
      <c r="H202" s="255"/>
      <c r="I202" s="306"/>
      <c r="J202" s="366" t="str">
        <f>IF(D202="","",VLOOKUP(D202,'Etape 2 (Biométrie)'!W37:AB99,6,FALSE))</f>
        <v/>
      </c>
      <c r="K202" s="266"/>
      <c r="L202" s="743" t="str">
        <f t="shared" si="22"/>
        <v/>
      </c>
      <c r="M202" s="743"/>
      <c r="N202" s="266"/>
      <c r="O202" s="306" t="str">
        <f t="shared" si="21"/>
        <v/>
      </c>
      <c r="P202" s="367"/>
      <c r="Q202" s="367"/>
      <c r="R202" s="370"/>
      <c r="S202" s="370"/>
      <c r="T202" s="370"/>
      <c r="U202" s="249"/>
      <c r="AK202" s="252"/>
      <c r="AL202" s="252"/>
      <c r="AM202" s="252"/>
      <c r="AN202" s="252"/>
      <c r="AO202" s="252"/>
      <c r="CB202" s="618"/>
      <c r="CC202" s="618"/>
      <c r="CD202" s="618"/>
      <c r="CE202" s="618"/>
      <c r="CF202" s="618"/>
      <c r="CG202" s="618"/>
      <c r="CH202" s="618"/>
      <c r="CI202" s="618"/>
      <c r="CJ202" s="618"/>
      <c r="CK202" s="618"/>
      <c r="CL202" s="618"/>
      <c r="CM202" s="618"/>
      <c r="CN202" s="618"/>
      <c r="CO202" s="618"/>
      <c r="CP202" s="618"/>
      <c r="CQ202" s="618"/>
      <c r="CR202" s="618"/>
      <c r="CS202" s="618"/>
      <c r="CT202" s="618"/>
      <c r="CU202" s="618"/>
      <c r="CV202" s="618"/>
      <c r="CW202" s="618"/>
      <c r="CX202" s="618"/>
      <c r="CY202" s="618"/>
      <c r="CZ202" s="618"/>
      <c r="DA202" s="618"/>
      <c r="DB202" s="618"/>
      <c r="DC202" s="618"/>
      <c r="DD202" s="618"/>
      <c r="DE202" s="618"/>
      <c r="DF202" s="618"/>
      <c r="DG202" s="618"/>
      <c r="DH202" s="618"/>
      <c r="DI202" s="618"/>
      <c r="DJ202" s="618"/>
      <c r="DK202" s="618"/>
      <c r="DL202" s="618"/>
      <c r="DM202" s="618"/>
      <c r="DN202" s="618"/>
      <c r="DO202" s="618"/>
      <c r="DP202" s="618"/>
      <c r="DQ202" s="618"/>
      <c r="DR202" s="618"/>
      <c r="DS202" s="618"/>
      <c r="DT202" s="618"/>
      <c r="DU202" s="618"/>
      <c r="DV202" s="618"/>
      <c r="DW202" s="618"/>
      <c r="DX202" s="618"/>
      <c r="DY202" s="618"/>
      <c r="DZ202" s="618"/>
      <c r="EA202" s="618"/>
      <c r="EB202" s="618"/>
      <c r="EC202" s="618"/>
      <c r="ED202" s="618"/>
      <c r="EE202" s="618"/>
      <c r="EF202" s="618"/>
      <c r="EG202" s="618"/>
      <c r="EH202" s="618"/>
      <c r="EI202" s="618"/>
      <c r="EJ202" s="618"/>
      <c r="EK202" s="618"/>
      <c r="EL202" s="618"/>
      <c r="EM202" s="618"/>
      <c r="EN202" s="618"/>
      <c r="EO202" s="618"/>
      <c r="EP202" s="618"/>
      <c r="EQ202" s="618"/>
      <c r="ER202" s="618"/>
      <c r="ES202" s="618"/>
      <c r="ET202" s="618"/>
      <c r="EU202" s="618"/>
      <c r="EV202" s="618"/>
      <c r="EW202" s="618"/>
      <c r="EX202" s="618"/>
      <c r="EY202" s="618"/>
      <c r="EZ202" s="618"/>
      <c r="FA202" s="618"/>
      <c r="FB202" s="618"/>
      <c r="FC202" s="618"/>
      <c r="FD202" s="618"/>
      <c r="FE202" s="618"/>
      <c r="FF202" s="618"/>
      <c r="FG202" s="618"/>
      <c r="FH202" s="618"/>
      <c r="FI202" s="618"/>
      <c r="FJ202" s="618"/>
      <c r="FK202" s="618"/>
      <c r="FL202" s="618"/>
      <c r="FM202" s="618"/>
      <c r="FN202" s="618"/>
      <c r="FO202" s="618"/>
      <c r="FP202" s="618"/>
      <c r="FQ202" s="618"/>
      <c r="FR202" s="618"/>
      <c r="FS202" s="618"/>
      <c r="FT202" s="618"/>
      <c r="FU202" s="618"/>
      <c r="FV202" s="618"/>
      <c r="FW202" s="618"/>
      <c r="FX202" s="618"/>
      <c r="FY202" s="618"/>
      <c r="FZ202" s="618"/>
      <c r="GA202" s="618"/>
      <c r="GB202" s="618"/>
      <c r="GC202" s="618"/>
      <c r="GD202" s="618"/>
      <c r="GE202" s="618"/>
      <c r="GF202" s="618"/>
      <c r="GG202" s="618"/>
      <c r="GH202" s="618"/>
      <c r="GI202" s="618"/>
      <c r="GJ202" s="618"/>
      <c r="GK202" s="618"/>
      <c r="GL202" s="618"/>
      <c r="GM202" s="618"/>
      <c r="GN202" s="618"/>
      <c r="GO202" s="618"/>
      <c r="GP202" s="618"/>
      <c r="GQ202" s="618"/>
      <c r="GR202" s="618"/>
      <c r="GS202" s="618"/>
      <c r="GT202" s="618"/>
      <c r="GU202" s="618"/>
      <c r="GV202" s="618"/>
      <c r="GW202" s="618"/>
      <c r="GX202" s="618"/>
      <c r="GY202" s="618"/>
      <c r="GZ202" s="618"/>
      <c r="HA202" s="618"/>
      <c r="HB202" s="618"/>
      <c r="HC202" s="618"/>
      <c r="HD202" s="618"/>
      <c r="HE202" s="618"/>
      <c r="HF202" s="618"/>
      <c r="HG202" s="618"/>
      <c r="HH202" s="618"/>
      <c r="HI202" s="618"/>
      <c r="HJ202" s="618"/>
      <c r="HK202" s="618"/>
      <c r="HL202" s="618"/>
      <c r="HM202" s="618"/>
      <c r="HN202" s="618"/>
      <c r="HO202" s="618"/>
      <c r="HP202" s="618"/>
      <c r="HQ202" s="618"/>
      <c r="HR202" s="618"/>
      <c r="HS202" s="618"/>
      <c r="HT202" s="618"/>
      <c r="HU202" s="618"/>
      <c r="HV202" s="618"/>
      <c r="HW202" s="618"/>
      <c r="HX202" s="618"/>
      <c r="HY202" s="618"/>
      <c r="HZ202" s="618"/>
      <c r="IA202" s="618"/>
      <c r="IB202" s="618"/>
      <c r="IC202" s="618"/>
      <c r="ID202" s="618"/>
      <c r="IE202" s="618"/>
      <c r="IF202" s="618"/>
      <c r="IG202" s="618"/>
      <c r="IH202" s="618"/>
      <c r="II202" s="618"/>
      <c r="IJ202" s="618"/>
      <c r="IK202" s="618"/>
      <c r="IL202" s="618"/>
      <c r="IM202" s="618"/>
      <c r="IN202" s="618"/>
      <c r="IO202" s="618"/>
      <c r="IP202" s="618"/>
      <c r="IQ202" s="618"/>
      <c r="IR202" s="618"/>
      <c r="IS202" s="618"/>
      <c r="IT202" s="618"/>
      <c r="IU202" s="618"/>
      <c r="IV202" s="618"/>
      <c r="IW202" s="618"/>
      <c r="IX202" s="618"/>
      <c r="IY202" s="618"/>
      <c r="IZ202" s="618"/>
      <c r="JA202" s="618"/>
      <c r="JB202" s="618"/>
      <c r="JC202" s="618"/>
      <c r="JD202" s="618"/>
      <c r="JE202" s="618"/>
      <c r="JF202" s="618"/>
      <c r="JG202" s="618"/>
      <c r="JH202" s="618"/>
      <c r="JI202" s="618"/>
      <c r="JJ202" s="618"/>
      <c r="JK202" s="618"/>
      <c r="JL202" s="618"/>
      <c r="JM202" s="618"/>
      <c r="JN202" s="618"/>
      <c r="JO202" s="618"/>
      <c r="JP202" s="618"/>
      <c r="JQ202" s="618"/>
      <c r="JR202" s="618"/>
      <c r="JS202" s="618"/>
      <c r="JT202" s="618"/>
      <c r="JU202" s="618"/>
      <c r="JV202" s="618"/>
      <c r="JW202" s="618"/>
      <c r="JX202" s="618"/>
      <c r="JY202" s="618"/>
      <c r="JZ202" s="618"/>
      <c r="KA202" s="618"/>
      <c r="KB202" s="618"/>
      <c r="KC202" s="618"/>
      <c r="KD202" s="618"/>
      <c r="KE202" s="618"/>
      <c r="KF202" s="618"/>
      <c r="KG202" s="618"/>
      <c r="KH202" s="618"/>
      <c r="KI202" s="618"/>
      <c r="KJ202" s="618"/>
      <c r="KK202" s="618"/>
      <c r="KL202" s="618"/>
      <c r="KM202" s="618"/>
      <c r="KN202" s="618"/>
      <c r="KO202" s="618"/>
      <c r="KP202" s="618"/>
      <c r="KQ202" s="618"/>
      <c r="KR202" s="618"/>
      <c r="KS202" s="618"/>
      <c r="KT202" s="618"/>
      <c r="KU202" s="618"/>
      <c r="KV202" s="618"/>
      <c r="KW202" s="618"/>
      <c r="KX202" s="618"/>
      <c r="KY202" s="618"/>
      <c r="KZ202" s="618"/>
      <c r="LA202" s="618"/>
      <c r="LB202" s="618"/>
      <c r="LC202" s="618"/>
      <c r="LD202" s="618"/>
      <c r="LE202" s="618"/>
      <c r="LF202" s="618"/>
      <c r="LG202" s="618"/>
      <c r="LH202" s="618"/>
      <c r="LI202" s="618"/>
      <c r="LJ202" s="618"/>
      <c r="LK202" s="618"/>
      <c r="LL202" s="618"/>
      <c r="LM202" s="618"/>
      <c r="LN202" s="618"/>
      <c r="LO202" s="618"/>
      <c r="LP202" s="618"/>
      <c r="LQ202" s="618"/>
      <c r="LR202" s="618"/>
      <c r="LS202" s="618"/>
      <c r="LT202" s="618"/>
      <c r="LU202" s="618"/>
      <c r="LV202" s="618"/>
      <c r="LW202" s="618"/>
      <c r="LX202" s="618"/>
      <c r="LY202" s="618"/>
      <c r="LZ202" s="618"/>
      <c r="MA202" s="618"/>
      <c r="MB202" s="618"/>
      <c r="MC202" s="618"/>
      <c r="MD202" s="618"/>
      <c r="ME202" s="618"/>
      <c r="MF202" s="618"/>
      <c r="MG202" s="618"/>
      <c r="MH202" s="618"/>
      <c r="MI202" s="618"/>
      <c r="MJ202" s="618"/>
      <c r="MK202" s="618"/>
      <c r="ML202" s="618"/>
      <c r="MM202" s="618"/>
      <c r="MN202" s="618"/>
      <c r="MO202" s="618"/>
      <c r="MP202" s="618"/>
      <c r="MQ202" s="618"/>
      <c r="MR202" s="618"/>
      <c r="MS202" s="618"/>
      <c r="MT202" s="618"/>
      <c r="MU202" s="618"/>
    </row>
    <row r="203" spans="2:359" s="242" customFormat="1" ht="11" customHeight="1">
      <c r="B203" s="243"/>
      <c r="C203" s="367"/>
      <c r="D203" s="245" t="str">
        <f t="shared" si="20"/>
        <v/>
      </c>
      <c r="E203" s="265"/>
      <c r="F203" s="254"/>
      <c r="G203" s="366" t="str">
        <f t="array" ref="G203">IF(D203="","",VLOOKUP(D203,'Etape 2 (Biométrie)'!W$14:AB$76,6,FALSE)/COUNTIF('Etape 2 (Biométrie)'!D$13:D$2512,D203)*SUM(IF(('Etape 2 (Biométrie)'!D$13:D$2512=D203)*(LEN('Etape 2 (Biométrie)'!H$13:H$2512)&gt;0),1)))</f>
        <v/>
      </c>
      <c r="H203" s="255"/>
      <c r="I203" s="306"/>
      <c r="J203" s="366" t="str">
        <f>IF(D203="","",VLOOKUP(D203,'Etape 2 (Biométrie)'!W38:AB100,6,FALSE))</f>
        <v/>
      </c>
      <c r="K203" s="266"/>
      <c r="L203" s="743" t="str">
        <f t="shared" si="22"/>
        <v/>
      </c>
      <c r="M203" s="743"/>
      <c r="N203" s="266"/>
      <c r="O203" s="306" t="str">
        <f t="shared" si="21"/>
        <v/>
      </c>
      <c r="P203" s="367"/>
      <c r="Q203" s="367"/>
      <c r="R203" s="370"/>
      <c r="S203" s="370"/>
      <c r="T203" s="370"/>
      <c r="U203" s="249"/>
      <c r="AK203" s="252"/>
      <c r="AL203" s="252"/>
      <c r="AM203" s="252"/>
      <c r="AN203" s="252"/>
      <c r="AO203" s="252"/>
      <c r="CB203" s="618"/>
      <c r="CC203" s="618"/>
      <c r="CD203" s="618"/>
      <c r="CE203" s="618"/>
      <c r="CF203" s="618"/>
      <c r="CG203" s="618"/>
      <c r="CH203" s="618"/>
      <c r="CI203" s="618"/>
      <c r="CJ203" s="618"/>
      <c r="CK203" s="618"/>
      <c r="CL203" s="618"/>
      <c r="CM203" s="618"/>
      <c r="CN203" s="618"/>
      <c r="CO203" s="618"/>
      <c r="CP203" s="618"/>
      <c r="CQ203" s="618"/>
      <c r="CR203" s="618"/>
      <c r="CS203" s="618"/>
      <c r="CT203" s="618"/>
      <c r="CU203" s="618"/>
      <c r="CV203" s="618"/>
      <c r="CW203" s="618"/>
      <c r="CX203" s="618"/>
      <c r="CY203" s="618"/>
      <c r="CZ203" s="618"/>
      <c r="DA203" s="618"/>
      <c r="DB203" s="618"/>
      <c r="DC203" s="618"/>
      <c r="DD203" s="618"/>
      <c r="DE203" s="618"/>
      <c r="DF203" s="618"/>
      <c r="DG203" s="618"/>
      <c r="DH203" s="618"/>
      <c r="DI203" s="618"/>
      <c r="DJ203" s="618"/>
      <c r="DK203" s="618"/>
      <c r="DL203" s="618"/>
      <c r="DM203" s="618"/>
      <c r="DN203" s="618"/>
      <c r="DO203" s="618"/>
      <c r="DP203" s="618"/>
      <c r="DQ203" s="618"/>
      <c r="DR203" s="618"/>
      <c r="DS203" s="618"/>
      <c r="DT203" s="618"/>
      <c r="DU203" s="618"/>
      <c r="DV203" s="618"/>
      <c r="DW203" s="618"/>
      <c r="DX203" s="618"/>
      <c r="DY203" s="618"/>
      <c r="DZ203" s="618"/>
      <c r="EA203" s="618"/>
      <c r="EB203" s="618"/>
      <c r="EC203" s="618"/>
      <c r="ED203" s="618"/>
      <c r="EE203" s="618"/>
      <c r="EF203" s="618"/>
      <c r="EG203" s="618"/>
      <c r="EH203" s="618"/>
      <c r="EI203" s="618"/>
      <c r="EJ203" s="618"/>
      <c r="EK203" s="618"/>
      <c r="EL203" s="618"/>
      <c r="EM203" s="618"/>
      <c r="EN203" s="618"/>
      <c r="EO203" s="618"/>
      <c r="EP203" s="618"/>
      <c r="EQ203" s="618"/>
      <c r="ER203" s="618"/>
      <c r="ES203" s="618"/>
      <c r="ET203" s="618"/>
      <c r="EU203" s="618"/>
      <c r="EV203" s="618"/>
      <c r="EW203" s="618"/>
      <c r="EX203" s="618"/>
      <c r="EY203" s="618"/>
      <c r="EZ203" s="618"/>
      <c r="FA203" s="618"/>
      <c r="FB203" s="618"/>
      <c r="FC203" s="618"/>
      <c r="FD203" s="618"/>
      <c r="FE203" s="618"/>
      <c r="FF203" s="618"/>
      <c r="FG203" s="618"/>
      <c r="FH203" s="618"/>
      <c r="FI203" s="618"/>
      <c r="FJ203" s="618"/>
      <c r="FK203" s="618"/>
      <c r="FL203" s="618"/>
      <c r="FM203" s="618"/>
      <c r="FN203" s="618"/>
      <c r="FO203" s="618"/>
      <c r="FP203" s="618"/>
      <c r="FQ203" s="618"/>
      <c r="FR203" s="618"/>
      <c r="FS203" s="618"/>
      <c r="FT203" s="618"/>
      <c r="FU203" s="618"/>
      <c r="FV203" s="618"/>
      <c r="FW203" s="618"/>
      <c r="FX203" s="618"/>
      <c r="FY203" s="618"/>
      <c r="FZ203" s="618"/>
      <c r="GA203" s="618"/>
      <c r="GB203" s="618"/>
      <c r="GC203" s="618"/>
      <c r="GD203" s="618"/>
      <c r="GE203" s="618"/>
      <c r="GF203" s="618"/>
      <c r="GG203" s="618"/>
      <c r="GH203" s="618"/>
      <c r="GI203" s="618"/>
      <c r="GJ203" s="618"/>
      <c r="GK203" s="618"/>
      <c r="GL203" s="618"/>
      <c r="GM203" s="618"/>
      <c r="GN203" s="618"/>
      <c r="GO203" s="618"/>
      <c r="GP203" s="618"/>
      <c r="GQ203" s="618"/>
      <c r="GR203" s="618"/>
      <c r="GS203" s="618"/>
      <c r="GT203" s="618"/>
      <c r="GU203" s="618"/>
      <c r="GV203" s="618"/>
      <c r="GW203" s="618"/>
      <c r="GX203" s="618"/>
      <c r="GY203" s="618"/>
      <c r="GZ203" s="618"/>
      <c r="HA203" s="618"/>
      <c r="HB203" s="618"/>
      <c r="HC203" s="618"/>
      <c r="HD203" s="618"/>
      <c r="HE203" s="618"/>
      <c r="HF203" s="618"/>
      <c r="HG203" s="618"/>
      <c r="HH203" s="618"/>
      <c r="HI203" s="618"/>
      <c r="HJ203" s="618"/>
      <c r="HK203" s="618"/>
      <c r="HL203" s="618"/>
      <c r="HM203" s="618"/>
      <c r="HN203" s="618"/>
      <c r="HO203" s="618"/>
      <c r="HP203" s="618"/>
      <c r="HQ203" s="618"/>
      <c r="HR203" s="618"/>
      <c r="HS203" s="618"/>
      <c r="HT203" s="618"/>
      <c r="HU203" s="618"/>
      <c r="HV203" s="618"/>
      <c r="HW203" s="618"/>
      <c r="HX203" s="618"/>
      <c r="HY203" s="618"/>
      <c r="HZ203" s="618"/>
      <c r="IA203" s="618"/>
      <c r="IB203" s="618"/>
      <c r="IC203" s="618"/>
      <c r="ID203" s="618"/>
      <c r="IE203" s="618"/>
      <c r="IF203" s="618"/>
      <c r="IG203" s="618"/>
      <c r="IH203" s="618"/>
      <c r="II203" s="618"/>
      <c r="IJ203" s="618"/>
      <c r="IK203" s="618"/>
      <c r="IL203" s="618"/>
      <c r="IM203" s="618"/>
      <c r="IN203" s="618"/>
      <c r="IO203" s="618"/>
      <c r="IP203" s="618"/>
      <c r="IQ203" s="618"/>
      <c r="IR203" s="618"/>
      <c r="IS203" s="618"/>
      <c r="IT203" s="618"/>
      <c r="IU203" s="618"/>
      <c r="IV203" s="618"/>
      <c r="IW203" s="618"/>
      <c r="IX203" s="618"/>
      <c r="IY203" s="618"/>
      <c r="IZ203" s="618"/>
      <c r="JA203" s="618"/>
      <c r="JB203" s="618"/>
      <c r="JC203" s="618"/>
      <c r="JD203" s="618"/>
      <c r="JE203" s="618"/>
      <c r="JF203" s="618"/>
      <c r="JG203" s="618"/>
      <c r="JH203" s="618"/>
      <c r="JI203" s="618"/>
      <c r="JJ203" s="618"/>
      <c r="JK203" s="618"/>
      <c r="JL203" s="618"/>
      <c r="JM203" s="618"/>
      <c r="JN203" s="618"/>
      <c r="JO203" s="618"/>
      <c r="JP203" s="618"/>
      <c r="JQ203" s="618"/>
      <c r="JR203" s="618"/>
      <c r="JS203" s="618"/>
      <c r="JT203" s="618"/>
      <c r="JU203" s="618"/>
      <c r="JV203" s="618"/>
      <c r="JW203" s="618"/>
      <c r="JX203" s="618"/>
      <c r="JY203" s="618"/>
      <c r="JZ203" s="618"/>
      <c r="KA203" s="618"/>
      <c r="KB203" s="618"/>
      <c r="KC203" s="618"/>
      <c r="KD203" s="618"/>
      <c r="KE203" s="618"/>
      <c r="KF203" s="618"/>
      <c r="KG203" s="618"/>
      <c r="KH203" s="618"/>
      <c r="KI203" s="618"/>
      <c r="KJ203" s="618"/>
      <c r="KK203" s="618"/>
      <c r="KL203" s="618"/>
      <c r="KM203" s="618"/>
      <c r="KN203" s="618"/>
      <c r="KO203" s="618"/>
      <c r="KP203" s="618"/>
      <c r="KQ203" s="618"/>
      <c r="KR203" s="618"/>
      <c r="KS203" s="618"/>
      <c r="KT203" s="618"/>
      <c r="KU203" s="618"/>
      <c r="KV203" s="618"/>
      <c r="KW203" s="618"/>
      <c r="KX203" s="618"/>
      <c r="KY203" s="618"/>
      <c r="KZ203" s="618"/>
      <c r="LA203" s="618"/>
      <c r="LB203" s="618"/>
      <c r="LC203" s="618"/>
      <c r="LD203" s="618"/>
      <c r="LE203" s="618"/>
      <c r="LF203" s="618"/>
      <c r="LG203" s="618"/>
      <c r="LH203" s="618"/>
      <c r="LI203" s="618"/>
      <c r="LJ203" s="618"/>
      <c r="LK203" s="618"/>
      <c r="LL203" s="618"/>
      <c r="LM203" s="618"/>
      <c r="LN203" s="618"/>
      <c r="LO203" s="618"/>
      <c r="LP203" s="618"/>
      <c r="LQ203" s="618"/>
      <c r="LR203" s="618"/>
      <c r="LS203" s="618"/>
      <c r="LT203" s="618"/>
      <c r="LU203" s="618"/>
      <c r="LV203" s="618"/>
      <c r="LW203" s="618"/>
      <c r="LX203" s="618"/>
      <c r="LY203" s="618"/>
      <c r="LZ203" s="618"/>
      <c r="MA203" s="618"/>
      <c r="MB203" s="618"/>
      <c r="MC203" s="618"/>
      <c r="MD203" s="618"/>
      <c r="ME203" s="618"/>
      <c r="MF203" s="618"/>
      <c r="MG203" s="618"/>
      <c r="MH203" s="618"/>
      <c r="MI203" s="618"/>
      <c r="MJ203" s="618"/>
      <c r="MK203" s="618"/>
      <c r="ML203" s="618"/>
      <c r="MM203" s="618"/>
      <c r="MN203" s="618"/>
      <c r="MO203" s="618"/>
      <c r="MP203" s="618"/>
      <c r="MQ203" s="618"/>
      <c r="MR203" s="618"/>
      <c r="MS203" s="618"/>
      <c r="MT203" s="618"/>
      <c r="MU203" s="618"/>
    </row>
    <row r="204" spans="2:359" s="242" customFormat="1" ht="11" customHeight="1">
      <c r="B204" s="243"/>
      <c r="C204" s="367"/>
      <c r="D204" s="245" t="str">
        <f t="shared" si="20"/>
        <v/>
      </c>
      <c r="E204" s="265"/>
      <c r="F204" s="254"/>
      <c r="G204" s="366" t="str">
        <f t="array" ref="G204">IF(D204="","",VLOOKUP(D204,'Etape 2 (Biométrie)'!W$14:AB$76,6,FALSE)/COUNTIF('Etape 2 (Biométrie)'!D$13:D$2512,D204)*SUM(IF(('Etape 2 (Biométrie)'!D$13:D$2512=D204)*(LEN('Etape 2 (Biométrie)'!H$13:H$2512)&gt;0),1)))</f>
        <v/>
      </c>
      <c r="H204" s="255"/>
      <c r="I204" s="306"/>
      <c r="J204" s="366" t="str">
        <f>IF(D204="","",VLOOKUP(D204,'Etape 2 (Biométrie)'!W39:AB101,6,FALSE))</f>
        <v/>
      </c>
      <c r="K204" s="266"/>
      <c r="L204" s="743" t="str">
        <f t="shared" si="22"/>
        <v/>
      </c>
      <c r="M204" s="743"/>
      <c r="N204" s="266"/>
      <c r="O204" s="306" t="str">
        <f t="shared" si="21"/>
        <v/>
      </c>
      <c r="P204" s="367"/>
      <c r="Q204" s="367"/>
      <c r="R204" s="370"/>
      <c r="S204" s="370"/>
      <c r="T204" s="370"/>
      <c r="U204" s="249"/>
      <c r="AK204" s="252"/>
      <c r="AL204" s="252"/>
      <c r="AM204" s="252"/>
      <c r="AN204" s="252"/>
      <c r="AO204" s="252"/>
      <c r="CB204" s="618"/>
      <c r="CC204" s="618"/>
      <c r="CD204" s="618"/>
      <c r="CE204" s="618"/>
      <c r="CF204" s="618"/>
      <c r="CG204" s="618"/>
      <c r="CH204" s="618"/>
      <c r="CI204" s="618"/>
      <c r="CJ204" s="618"/>
      <c r="CK204" s="618"/>
      <c r="CL204" s="618"/>
      <c r="CM204" s="618"/>
      <c r="CN204" s="618"/>
      <c r="CO204" s="618"/>
      <c r="CP204" s="618"/>
      <c r="CQ204" s="618"/>
      <c r="CR204" s="618"/>
      <c r="CS204" s="618"/>
      <c r="CT204" s="618"/>
      <c r="CU204" s="618"/>
      <c r="CV204" s="618"/>
      <c r="CW204" s="618"/>
      <c r="CX204" s="618"/>
      <c r="CY204" s="618"/>
      <c r="CZ204" s="618"/>
      <c r="DA204" s="618"/>
      <c r="DB204" s="618"/>
      <c r="DC204" s="618"/>
      <c r="DD204" s="618"/>
      <c r="DE204" s="618"/>
      <c r="DF204" s="618"/>
      <c r="DG204" s="618"/>
      <c r="DH204" s="618"/>
      <c r="DI204" s="618"/>
      <c r="DJ204" s="618"/>
      <c r="DK204" s="618"/>
      <c r="DL204" s="618"/>
      <c r="DM204" s="618"/>
      <c r="DN204" s="618"/>
      <c r="DO204" s="618"/>
      <c r="DP204" s="618"/>
      <c r="DQ204" s="618"/>
      <c r="DR204" s="618"/>
      <c r="DS204" s="618"/>
      <c r="DT204" s="618"/>
      <c r="DU204" s="618"/>
      <c r="DV204" s="618"/>
      <c r="DW204" s="618"/>
      <c r="DX204" s="618"/>
      <c r="DY204" s="618"/>
      <c r="DZ204" s="618"/>
      <c r="EA204" s="618"/>
      <c r="EB204" s="618"/>
      <c r="EC204" s="618"/>
      <c r="ED204" s="618"/>
      <c r="EE204" s="618"/>
      <c r="EF204" s="618"/>
      <c r="EG204" s="618"/>
      <c r="EH204" s="618"/>
      <c r="EI204" s="618"/>
      <c r="EJ204" s="618"/>
      <c r="EK204" s="618"/>
      <c r="EL204" s="618"/>
      <c r="EM204" s="618"/>
      <c r="EN204" s="618"/>
      <c r="EO204" s="618"/>
      <c r="EP204" s="618"/>
      <c r="EQ204" s="618"/>
      <c r="ER204" s="618"/>
      <c r="ES204" s="618"/>
      <c r="ET204" s="618"/>
      <c r="EU204" s="618"/>
      <c r="EV204" s="618"/>
      <c r="EW204" s="618"/>
      <c r="EX204" s="618"/>
      <c r="EY204" s="618"/>
      <c r="EZ204" s="618"/>
      <c r="FA204" s="618"/>
      <c r="FB204" s="618"/>
      <c r="FC204" s="618"/>
      <c r="FD204" s="618"/>
      <c r="FE204" s="618"/>
      <c r="FF204" s="618"/>
      <c r="FG204" s="618"/>
      <c r="FH204" s="618"/>
      <c r="FI204" s="618"/>
      <c r="FJ204" s="618"/>
      <c r="FK204" s="618"/>
      <c r="FL204" s="618"/>
      <c r="FM204" s="618"/>
      <c r="FN204" s="618"/>
      <c r="FO204" s="618"/>
      <c r="FP204" s="618"/>
      <c r="FQ204" s="618"/>
      <c r="FR204" s="618"/>
      <c r="FS204" s="618"/>
      <c r="FT204" s="618"/>
      <c r="FU204" s="618"/>
      <c r="FV204" s="618"/>
      <c r="FW204" s="618"/>
      <c r="FX204" s="618"/>
      <c r="FY204" s="618"/>
      <c r="FZ204" s="618"/>
      <c r="GA204" s="618"/>
      <c r="GB204" s="618"/>
      <c r="GC204" s="618"/>
      <c r="GD204" s="618"/>
      <c r="GE204" s="618"/>
      <c r="GF204" s="618"/>
      <c r="GG204" s="618"/>
      <c r="GH204" s="618"/>
      <c r="GI204" s="618"/>
      <c r="GJ204" s="618"/>
      <c r="GK204" s="618"/>
      <c r="GL204" s="618"/>
      <c r="GM204" s="618"/>
      <c r="GN204" s="618"/>
      <c r="GO204" s="618"/>
      <c r="GP204" s="618"/>
      <c r="GQ204" s="618"/>
      <c r="GR204" s="618"/>
      <c r="GS204" s="618"/>
      <c r="GT204" s="618"/>
      <c r="GU204" s="618"/>
      <c r="GV204" s="618"/>
      <c r="GW204" s="618"/>
      <c r="GX204" s="618"/>
      <c r="GY204" s="618"/>
      <c r="GZ204" s="618"/>
      <c r="HA204" s="618"/>
      <c r="HB204" s="618"/>
      <c r="HC204" s="618"/>
      <c r="HD204" s="618"/>
      <c r="HE204" s="618"/>
      <c r="HF204" s="618"/>
      <c r="HG204" s="618"/>
      <c r="HH204" s="618"/>
      <c r="HI204" s="618"/>
      <c r="HJ204" s="618"/>
      <c r="HK204" s="618"/>
      <c r="HL204" s="618"/>
      <c r="HM204" s="618"/>
      <c r="HN204" s="618"/>
      <c r="HO204" s="618"/>
      <c r="HP204" s="618"/>
      <c r="HQ204" s="618"/>
      <c r="HR204" s="618"/>
      <c r="HS204" s="618"/>
      <c r="HT204" s="618"/>
      <c r="HU204" s="618"/>
      <c r="HV204" s="618"/>
      <c r="HW204" s="618"/>
      <c r="HX204" s="618"/>
      <c r="HY204" s="618"/>
      <c r="HZ204" s="618"/>
      <c r="IA204" s="618"/>
      <c r="IB204" s="618"/>
      <c r="IC204" s="618"/>
      <c r="ID204" s="618"/>
      <c r="IE204" s="618"/>
      <c r="IF204" s="618"/>
      <c r="IG204" s="618"/>
      <c r="IH204" s="618"/>
      <c r="II204" s="618"/>
      <c r="IJ204" s="618"/>
      <c r="IK204" s="618"/>
      <c r="IL204" s="618"/>
      <c r="IM204" s="618"/>
      <c r="IN204" s="618"/>
      <c r="IO204" s="618"/>
      <c r="IP204" s="618"/>
      <c r="IQ204" s="618"/>
      <c r="IR204" s="618"/>
      <c r="IS204" s="618"/>
      <c r="IT204" s="618"/>
      <c r="IU204" s="618"/>
      <c r="IV204" s="618"/>
      <c r="IW204" s="618"/>
      <c r="IX204" s="618"/>
      <c r="IY204" s="618"/>
      <c r="IZ204" s="618"/>
      <c r="JA204" s="618"/>
      <c r="JB204" s="618"/>
      <c r="JC204" s="618"/>
      <c r="JD204" s="618"/>
      <c r="JE204" s="618"/>
      <c r="JF204" s="618"/>
      <c r="JG204" s="618"/>
      <c r="JH204" s="618"/>
      <c r="JI204" s="618"/>
      <c r="JJ204" s="618"/>
      <c r="JK204" s="618"/>
      <c r="JL204" s="618"/>
      <c r="JM204" s="618"/>
      <c r="JN204" s="618"/>
      <c r="JO204" s="618"/>
      <c r="JP204" s="618"/>
      <c r="JQ204" s="618"/>
      <c r="JR204" s="618"/>
      <c r="JS204" s="618"/>
      <c r="JT204" s="618"/>
      <c r="JU204" s="618"/>
      <c r="JV204" s="618"/>
      <c r="JW204" s="618"/>
      <c r="JX204" s="618"/>
      <c r="JY204" s="618"/>
      <c r="JZ204" s="618"/>
      <c r="KA204" s="618"/>
      <c r="KB204" s="618"/>
      <c r="KC204" s="618"/>
      <c r="KD204" s="618"/>
      <c r="KE204" s="618"/>
      <c r="KF204" s="618"/>
      <c r="KG204" s="618"/>
      <c r="KH204" s="618"/>
      <c r="KI204" s="618"/>
      <c r="KJ204" s="618"/>
      <c r="KK204" s="618"/>
      <c r="KL204" s="618"/>
      <c r="KM204" s="618"/>
      <c r="KN204" s="618"/>
      <c r="KO204" s="618"/>
      <c r="KP204" s="618"/>
      <c r="KQ204" s="618"/>
      <c r="KR204" s="618"/>
      <c r="KS204" s="618"/>
      <c r="KT204" s="618"/>
      <c r="KU204" s="618"/>
      <c r="KV204" s="618"/>
      <c r="KW204" s="618"/>
      <c r="KX204" s="618"/>
      <c r="KY204" s="618"/>
      <c r="KZ204" s="618"/>
      <c r="LA204" s="618"/>
      <c r="LB204" s="618"/>
      <c r="LC204" s="618"/>
      <c r="LD204" s="618"/>
      <c r="LE204" s="618"/>
      <c r="LF204" s="618"/>
      <c r="LG204" s="618"/>
      <c r="LH204" s="618"/>
      <c r="LI204" s="618"/>
      <c r="LJ204" s="618"/>
      <c r="LK204" s="618"/>
      <c r="LL204" s="618"/>
      <c r="LM204" s="618"/>
      <c r="LN204" s="618"/>
      <c r="LO204" s="618"/>
      <c r="LP204" s="618"/>
      <c r="LQ204" s="618"/>
      <c r="LR204" s="618"/>
      <c r="LS204" s="618"/>
      <c r="LT204" s="618"/>
      <c r="LU204" s="618"/>
      <c r="LV204" s="618"/>
      <c r="LW204" s="618"/>
      <c r="LX204" s="618"/>
      <c r="LY204" s="618"/>
      <c r="LZ204" s="618"/>
      <c r="MA204" s="618"/>
      <c r="MB204" s="618"/>
      <c r="MC204" s="618"/>
      <c r="MD204" s="618"/>
      <c r="ME204" s="618"/>
      <c r="MF204" s="618"/>
      <c r="MG204" s="618"/>
      <c r="MH204" s="618"/>
      <c r="MI204" s="618"/>
      <c r="MJ204" s="618"/>
      <c r="MK204" s="618"/>
      <c r="ML204" s="618"/>
      <c r="MM204" s="618"/>
      <c r="MN204" s="618"/>
      <c r="MO204" s="618"/>
      <c r="MP204" s="618"/>
      <c r="MQ204" s="618"/>
      <c r="MR204" s="618"/>
      <c r="MS204" s="618"/>
      <c r="MT204" s="618"/>
      <c r="MU204" s="618"/>
    </row>
    <row r="205" spans="2:359" s="242" customFormat="1" ht="11" customHeight="1">
      <c r="B205" s="243"/>
      <c r="C205" s="367"/>
      <c r="D205" s="245" t="str">
        <f t="shared" si="20"/>
        <v/>
      </c>
      <c r="E205" s="265"/>
      <c r="F205" s="254"/>
      <c r="G205" s="366" t="str">
        <f t="array" ref="G205">IF(D205="","",VLOOKUP(D205,'Etape 2 (Biométrie)'!W$14:AB$76,6,FALSE)/COUNTIF('Etape 2 (Biométrie)'!D$13:D$2512,D205)*SUM(IF(('Etape 2 (Biométrie)'!D$13:D$2512=D205)*(LEN('Etape 2 (Biométrie)'!H$13:H$2512)&gt;0),1)))</f>
        <v/>
      </c>
      <c r="H205" s="255"/>
      <c r="I205" s="306"/>
      <c r="J205" s="366" t="str">
        <f>IF(D205="","",VLOOKUP(D205,'Etape 2 (Biométrie)'!W40:AB102,6,FALSE))</f>
        <v/>
      </c>
      <c r="K205" s="266"/>
      <c r="L205" s="743" t="str">
        <f t="shared" si="22"/>
        <v/>
      </c>
      <c r="M205" s="743"/>
      <c r="N205" s="266"/>
      <c r="O205" s="306" t="str">
        <f t="shared" si="21"/>
        <v/>
      </c>
      <c r="P205" s="367"/>
      <c r="Q205" s="367"/>
      <c r="R205" s="370"/>
      <c r="S205" s="370"/>
      <c r="T205" s="370"/>
      <c r="U205" s="249"/>
      <c r="AK205" s="252"/>
      <c r="AL205" s="252"/>
      <c r="AM205" s="252"/>
      <c r="AN205" s="252"/>
      <c r="AO205" s="252"/>
      <c r="CB205" s="618"/>
      <c r="CC205" s="618"/>
      <c r="CD205" s="618"/>
      <c r="CE205" s="618"/>
      <c r="CF205" s="618"/>
      <c r="CG205" s="618"/>
      <c r="CH205" s="618"/>
      <c r="CI205" s="618"/>
      <c r="CJ205" s="618"/>
      <c r="CK205" s="618"/>
      <c r="CL205" s="618"/>
      <c r="CM205" s="618"/>
      <c r="CN205" s="618"/>
      <c r="CO205" s="618"/>
      <c r="CP205" s="618"/>
      <c r="CQ205" s="618"/>
      <c r="CR205" s="618"/>
      <c r="CS205" s="618"/>
      <c r="CT205" s="618"/>
      <c r="CU205" s="618"/>
      <c r="CV205" s="618"/>
      <c r="CW205" s="618"/>
      <c r="CX205" s="618"/>
      <c r="CY205" s="618"/>
      <c r="CZ205" s="618"/>
      <c r="DA205" s="618"/>
      <c r="DB205" s="618"/>
      <c r="DC205" s="618"/>
      <c r="DD205" s="618"/>
      <c r="DE205" s="618"/>
      <c r="DF205" s="618"/>
      <c r="DG205" s="618"/>
      <c r="DH205" s="618"/>
      <c r="DI205" s="618"/>
      <c r="DJ205" s="618"/>
      <c r="DK205" s="618"/>
      <c r="DL205" s="618"/>
      <c r="DM205" s="618"/>
      <c r="DN205" s="618"/>
      <c r="DO205" s="618"/>
      <c r="DP205" s="618"/>
      <c r="DQ205" s="618"/>
      <c r="DR205" s="618"/>
      <c r="DS205" s="618"/>
      <c r="DT205" s="618"/>
      <c r="DU205" s="618"/>
      <c r="DV205" s="618"/>
      <c r="DW205" s="618"/>
      <c r="DX205" s="618"/>
      <c r="DY205" s="618"/>
      <c r="DZ205" s="618"/>
      <c r="EA205" s="618"/>
      <c r="EB205" s="618"/>
      <c r="EC205" s="618"/>
      <c r="ED205" s="618"/>
      <c r="EE205" s="618"/>
      <c r="EF205" s="618"/>
      <c r="EG205" s="618"/>
      <c r="EH205" s="618"/>
      <c r="EI205" s="618"/>
      <c r="EJ205" s="618"/>
      <c r="EK205" s="618"/>
      <c r="EL205" s="618"/>
      <c r="EM205" s="618"/>
      <c r="EN205" s="618"/>
      <c r="EO205" s="618"/>
      <c r="EP205" s="618"/>
      <c r="EQ205" s="618"/>
      <c r="ER205" s="618"/>
      <c r="ES205" s="618"/>
      <c r="ET205" s="618"/>
      <c r="EU205" s="618"/>
      <c r="EV205" s="618"/>
      <c r="EW205" s="618"/>
      <c r="EX205" s="618"/>
      <c r="EY205" s="618"/>
      <c r="EZ205" s="618"/>
      <c r="FA205" s="618"/>
      <c r="FB205" s="618"/>
      <c r="FC205" s="618"/>
      <c r="FD205" s="618"/>
      <c r="FE205" s="618"/>
      <c r="FF205" s="618"/>
      <c r="FG205" s="618"/>
      <c r="FH205" s="618"/>
      <c r="FI205" s="618"/>
      <c r="FJ205" s="618"/>
      <c r="FK205" s="618"/>
      <c r="FL205" s="618"/>
      <c r="FM205" s="618"/>
      <c r="FN205" s="618"/>
      <c r="FO205" s="618"/>
      <c r="FP205" s="618"/>
      <c r="FQ205" s="618"/>
      <c r="FR205" s="618"/>
      <c r="FS205" s="618"/>
      <c r="FT205" s="618"/>
      <c r="FU205" s="618"/>
      <c r="FV205" s="618"/>
      <c r="FW205" s="618"/>
      <c r="FX205" s="618"/>
      <c r="FY205" s="618"/>
      <c r="FZ205" s="618"/>
      <c r="GA205" s="618"/>
      <c r="GB205" s="618"/>
      <c r="GC205" s="618"/>
      <c r="GD205" s="618"/>
      <c r="GE205" s="618"/>
      <c r="GF205" s="618"/>
      <c r="GG205" s="618"/>
      <c r="GH205" s="618"/>
      <c r="GI205" s="618"/>
      <c r="GJ205" s="618"/>
      <c r="GK205" s="618"/>
      <c r="GL205" s="618"/>
      <c r="GM205" s="618"/>
      <c r="GN205" s="618"/>
      <c r="GO205" s="618"/>
      <c r="GP205" s="618"/>
      <c r="GQ205" s="618"/>
      <c r="GR205" s="618"/>
      <c r="GS205" s="618"/>
      <c r="GT205" s="618"/>
      <c r="GU205" s="618"/>
      <c r="GV205" s="618"/>
      <c r="GW205" s="618"/>
      <c r="GX205" s="618"/>
      <c r="GY205" s="618"/>
      <c r="GZ205" s="618"/>
      <c r="HA205" s="618"/>
      <c r="HB205" s="618"/>
      <c r="HC205" s="618"/>
      <c r="HD205" s="618"/>
      <c r="HE205" s="618"/>
      <c r="HF205" s="618"/>
      <c r="HG205" s="618"/>
      <c r="HH205" s="618"/>
      <c r="HI205" s="618"/>
      <c r="HJ205" s="618"/>
      <c r="HK205" s="618"/>
      <c r="HL205" s="618"/>
      <c r="HM205" s="618"/>
      <c r="HN205" s="618"/>
      <c r="HO205" s="618"/>
      <c r="HP205" s="618"/>
      <c r="HQ205" s="618"/>
      <c r="HR205" s="618"/>
      <c r="HS205" s="618"/>
      <c r="HT205" s="618"/>
      <c r="HU205" s="618"/>
      <c r="HV205" s="618"/>
      <c r="HW205" s="618"/>
      <c r="HX205" s="618"/>
      <c r="HY205" s="618"/>
      <c r="HZ205" s="618"/>
      <c r="IA205" s="618"/>
      <c r="IB205" s="618"/>
      <c r="IC205" s="618"/>
      <c r="ID205" s="618"/>
      <c r="IE205" s="618"/>
      <c r="IF205" s="618"/>
      <c r="IG205" s="618"/>
      <c r="IH205" s="618"/>
      <c r="II205" s="618"/>
      <c r="IJ205" s="618"/>
      <c r="IK205" s="618"/>
      <c r="IL205" s="618"/>
      <c r="IM205" s="618"/>
      <c r="IN205" s="618"/>
      <c r="IO205" s="618"/>
      <c r="IP205" s="618"/>
      <c r="IQ205" s="618"/>
      <c r="IR205" s="618"/>
      <c r="IS205" s="618"/>
      <c r="IT205" s="618"/>
      <c r="IU205" s="618"/>
      <c r="IV205" s="618"/>
      <c r="IW205" s="618"/>
      <c r="IX205" s="618"/>
      <c r="IY205" s="618"/>
      <c r="IZ205" s="618"/>
      <c r="JA205" s="618"/>
      <c r="JB205" s="618"/>
      <c r="JC205" s="618"/>
      <c r="JD205" s="618"/>
      <c r="JE205" s="618"/>
      <c r="JF205" s="618"/>
      <c r="JG205" s="618"/>
      <c r="JH205" s="618"/>
      <c r="JI205" s="618"/>
      <c r="JJ205" s="618"/>
      <c r="JK205" s="618"/>
      <c r="JL205" s="618"/>
      <c r="JM205" s="618"/>
      <c r="JN205" s="618"/>
      <c r="JO205" s="618"/>
      <c r="JP205" s="618"/>
      <c r="JQ205" s="618"/>
      <c r="JR205" s="618"/>
      <c r="JS205" s="618"/>
      <c r="JT205" s="618"/>
      <c r="JU205" s="618"/>
      <c r="JV205" s="618"/>
      <c r="JW205" s="618"/>
      <c r="JX205" s="618"/>
      <c r="JY205" s="618"/>
      <c r="JZ205" s="618"/>
      <c r="KA205" s="618"/>
      <c r="KB205" s="618"/>
      <c r="KC205" s="618"/>
      <c r="KD205" s="618"/>
      <c r="KE205" s="618"/>
      <c r="KF205" s="618"/>
      <c r="KG205" s="618"/>
      <c r="KH205" s="618"/>
      <c r="KI205" s="618"/>
      <c r="KJ205" s="618"/>
      <c r="KK205" s="618"/>
      <c r="KL205" s="618"/>
      <c r="KM205" s="618"/>
      <c r="KN205" s="618"/>
      <c r="KO205" s="618"/>
      <c r="KP205" s="618"/>
      <c r="KQ205" s="618"/>
      <c r="KR205" s="618"/>
      <c r="KS205" s="618"/>
      <c r="KT205" s="618"/>
      <c r="KU205" s="618"/>
      <c r="KV205" s="618"/>
      <c r="KW205" s="618"/>
      <c r="KX205" s="618"/>
      <c r="KY205" s="618"/>
      <c r="KZ205" s="618"/>
      <c r="LA205" s="618"/>
      <c r="LB205" s="618"/>
      <c r="LC205" s="618"/>
      <c r="LD205" s="618"/>
      <c r="LE205" s="618"/>
      <c r="LF205" s="618"/>
      <c r="LG205" s="618"/>
      <c r="LH205" s="618"/>
      <c r="LI205" s="618"/>
      <c r="LJ205" s="618"/>
      <c r="LK205" s="618"/>
      <c r="LL205" s="618"/>
      <c r="LM205" s="618"/>
      <c r="LN205" s="618"/>
      <c r="LO205" s="618"/>
      <c r="LP205" s="618"/>
      <c r="LQ205" s="618"/>
      <c r="LR205" s="618"/>
      <c r="LS205" s="618"/>
      <c r="LT205" s="618"/>
      <c r="LU205" s="618"/>
      <c r="LV205" s="618"/>
      <c r="LW205" s="618"/>
      <c r="LX205" s="618"/>
      <c r="LY205" s="618"/>
      <c r="LZ205" s="618"/>
      <c r="MA205" s="618"/>
      <c r="MB205" s="618"/>
      <c r="MC205" s="618"/>
      <c r="MD205" s="618"/>
      <c r="ME205" s="618"/>
      <c r="MF205" s="618"/>
      <c r="MG205" s="618"/>
      <c r="MH205" s="618"/>
      <c r="MI205" s="618"/>
      <c r="MJ205" s="618"/>
      <c r="MK205" s="618"/>
      <c r="ML205" s="618"/>
      <c r="MM205" s="618"/>
      <c r="MN205" s="618"/>
      <c r="MO205" s="618"/>
      <c r="MP205" s="618"/>
      <c r="MQ205" s="618"/>
      <c r="MR205" s="618"/>
      <c r="MS205" s="618"/>
      <c r="MT205" s="618"/>
      <c r="MU205" s="618"/>
    </row>
    <row r="206" spans="2:359" s="242" customFormat="1" ht="11" customHeight="1">
      <c r="B206" s="243"/>
      <c r="C206" s="367"/>
      <c r="D206" s="245" t="str">
        <f t="shared" si="20"/>
        <v/>
      </c>
      <c r="E206" s="265"/>
      <c r="F206" s="254"/>
      <c r="G206" s="366" t="str">
        <f t="array" ref="G206">IF(D206="","",VLOOKUP(D206,'Etape 2 (Biométrie)'!W$14:AB$76,6,FALSE)/COUNTIF('Etape 2 (Biométrie)'!D$13:D$2512,D206)*SUM(IF(('Etape 2 (Biométrie)'!D$13:D$2512=D206)*(LEN('Etape 2 (Biométrie)'!H$13:H$2512)&gt;0),1)))</f>
        <v/>
      </c>
      <c r="H206" s="255"/>
      <c r="I206" s="306"/>
      <c r="J206" s="366" t="str">
        <f>IF(D206="","",VLOOKUP(D206,'Etape 2 (Biométrie)'!W41:AB103,6,FALSE))</f>
        <v/>
      </c>
      <c r="K206" s="266"/>
      <c r="L206" s="743" t="str">
        <f t="shared" si="22"/>
        <v/>
      </c>
      <c r="M206" s="743"/>
      <c r="N206" s="266"/>
      <c r="O206" s="306" t="str">
        <f t="shared" si="21"/>
        <v/>
      </c>
      <c r="P206" s="367"/>
      <c r="Q206" s="367"/>
      <c r="R206" s="370"/>
      <c r="S206" s="370"/>
      <c r="T206" s="370"/>
      <c r="U206" s="249"/>
      <c r="AK206" s="252"/>
      <c r="AL206" s="252"/>
      <c r="AM206" s="252"/>
      <c r="AN206" s="252"/>
      <c r="AO206" s="252"/>
      <c r="CB206" s="618"/>
      <c r="CC206" s="618"/>
      <c r="CD206" s="618"/>
      <c r="CE206" s="618"/>
      <c r="CF206" s="618"/>
      <c r="CG206" s="618"/>
      <c r="CH206" s="618"/>
      <c r="CI206" s="618"/>
      <c r="CJ206" s="618"/>
      <c r="CK206" s="618"/>
      <c r="CL206" s="618"/>
      <c r="CM206" s="618"/>
      <c r="CN206" s="618"/>
      <c r="CO206" s="618"/>
      <c r="CP206" s="618"/>
      <c r="CQ206" s="618"/>
      <c r="CR206" s="618"/>
      <c r="CS206" s="618"/>
      <c r="CT206" s="618"/>
      <c r="CU206" s="618"/>
      <c r="CV206" s="618"/>
      <c r="CW206" s="618"/>
      <c r="CX206" s="618"/>
      <c r="CY206" s="618"/>
      <c r="CZ206" s="618"/>
      <c r="DA206" s="618"/>
      <c r="DB206" s="618"/>
      <c r="DC206" s="618"/>
      <c r="DD206" s="618"/>
      <c r="DE206" s="618"/>
      <c r="DF206" s="618"/>
      <c r="DG206" s="618"/>
      <c r="DH206" s="618"/>
      <c r="DI206" s="618"/>
      <c r="DJ206" s="618"/>
      <c r="DK206" s="618"/>
      <c r="DL206" s="618"/>
      <c r="DM206" s="618"/>
      <c r="DN206" s="618"/>
      <c r="DO206" s="618"/>
      <c r="DP206" s="618"/>
      <c r="DQ206" s="618"/>
      <c r="DR206" s="618"/>
      <c r="DS206" s="618"/>
      <c r="DT206" s="618"/>
      <c r="DU206" s="618"/>
      <c r="DV206" s="618"/>
      <c r="DW206" s="618"/>
      <c r="DX206" s="618"/>
      <c r="DY206" s="618"/>
      <c r="DZ206" s="618"/>
      <c r="EA206" s="618"/>
      <c r="EB206" s="618"/>
      <c r="EC206" s="618"/>
      <c r="ED206" s="618"/>
      <c r="EE206" s="618"/>
      <c r="EF206" s="618"/>
      <c r="EG206" s="618"/>
      <c r="EH206" s="618"/>
      <c r="EI206" s="618"/>
      <c r="EJ206" s="618"/>
      <c r="EK206" s="618"/>
      <c r="EL206" s="618"/>
      <c r="EM206" s="618"/>
      <c r="EN206" s="618"/>
      <c r="EO206" s="618"/>
      <c r="EP206" s="618"/>
      <c r="EQ206" s="618"/>
      <c r="ER206" s="618"/>
      <c r="ES206" s="618"/>
      <c r="ET206" s="618"/>
      <c r="EU206" s="618"/>
      <c r="EV206" s="618"/>
      <c r="EW206" s="618"/>
      <c r="EX206" s="618"/>
      <c r="EY206" s="618"/>
      <c r="EZ206" s="618"/>
      <c r="FA206" s="618"/>
      <c r="FB206" s="618"/>
      <c r="FC206" s="618"/>
      <c r="FD206" s="618"/>
      <c r="FE206" s="618"/>
      <c r="FF206" s="618"/>
      <c r="FG206" s="618"/>
      <c r="FH206" s="618"/>
      <c r="FI206" s="618"/>
      <c r="FJ206" s="618"/>
      <c r="FK206" s="618"/>
      <c r="FL206" s="618"/>
      <c r="FM206" s="618"/>
      <c r="FN206" s="618"/>
      <c r="FO206" s="618"/>
      <c r="FP206" s="618"/>
      <c r="FQ206" s="618"/>
      <c r="FR206" s="618"/>
      <c r="FS206" s="618"/>
      <c r="FT206" s="618"/>
      <c r="FU206" s="618"/>
      <c r="FV206" s="618"/>
      <c r="FW206" s="618"/>
      <c r="FX206" s="618"/>
      <c r="FY206" s="618"/>
      <c r="FZ206" s="618"/>
      <c r="GA206" s="618"/>
      <c r="GB206" s="618"/>
      <c r="GC206" s="618"/>
      <c r="GD206" s="618"/>
      <c r="GE206" s="618"/>
      <c r="GF206" s="618"/>
      <c r="GG206" s="618"/>
      <c r="GH206" s="618"/>
      <c r="GI206" s="618"/>
      <c r="GJ206" s="618"/>
      <c r="GK206" s="618"/>
      <c r="GL206" s="618"/>
      <c r="GM206" s="618"/>
      <c r="GN206" s="618"/>
      <c r="GO206" s="618"/>
      <c r="GP206" s="618"/>
      <c r="GQ206" s="618"/>
      <c r="GR206" s="618"/>
      <c r="GS206" s="618"/>
      <c r="GT206" s="618"/>
      <c r="GU206" s="618"/>
      <c r="GV206" s="618"/>
      <c r="GW206" s="618"/>
      <c r="GX206" s="618"/>
      <c r="GY206" s="618"/>
      <c r="GZ206" s="618"/>
      <c r="HA206" s="618"/>
      <c r="HB206" s="618"/>
      <c r="HC206" s="618"/>
      <c r="HD206" s="618"/>
      <c r="HE206" s="618"/>
      <c r="HF206" s="618"/>
      <c r="HG206" s="618"/>
      <c r="HH206" s="618"/>
      <c r="HI206" s="618"/>
      <c r="HJ206" s="618"/>
      <c r="HK206" s="618"/>
      <c r="HL206" s="618"/>
      <c r="HM206" s="618"/>
      <c r="HN206" s="618"/>
      <c r="HO206" s="618"/>
      <c r="HP206" s="618"/>
      <c r="HQ206" s="618"/>
      <c r="HR206" s="618"/>
      <c r="HS206" s="618"/>
      <c r="HT206" s="618"/>
      <c r="HU206" s="618"/>
      <c r="HV206" s="618"/>
      <c r="HW206" s="618"/>
      <c r="HX206" s="618"/>
      <c r="HY206" s="618"/>
      <c r="HZ206" s="618"/>
      <c r="IA206" s="618"/>
      <c r="IB206" s="618"/>
      <c r="IC206" s="618"/>
      <c r="ID206" s="618"/>
      <c r="IE206" s="618"/>
      <c r="IF206" s="618"/>
      <c r="IG206" s="618"/>
      <c r="IH206" s="618"/>
      <c r="II206" s="618"/>
      <c r="IJ206" s="618"/>
      <c r="IK206" s="618"/>
      <c r="IL206" s="618"/>
      <c r="IM206" s="618"/>
      <c r="IN206" s="618"/>
      <c r="IO206" s="618"/>
      <c r="IP206" s="618"/>
      <c r="IQ206" s="618"/>
      <c r="IR206" s="618"/>
      <c r="IS206" s="618"/>
      <c r="IT206" s="618"/>
      <c r="IU206" s="618"/>
      <c r="IV206" s="618"/>
      <c r="IW206" s="618"/>
      <c r="IX206" s="618"/>
      <c r="IY206" s="618"/>
      <c r="IZ206" s="618"/>
      <c r="JA206" s="618"/>
      <c r="JB206" s="618"/>
      <c r="JC206" s="618"/>
      <c r="JD206" s="618"/>
      <c r="JE206" s="618"/>
      <c r="JF206" s="618"/>
      <c r="JG206" s="618"/>
      <c r="JH206" s="618"/>
      <c r="JI206" s="618"/>
      <c r="JJ206" s="618"/>
      <c r="JK206" s="618"/>
      <c r="JL206" s="618"/>
      <c r="JM206" s="618"/>
      <c r="JN206" s="618"/>
      <c r="JO206" s="618"/>
      <c r="JP206" s="618"/>
      <c r="JQ206" s="618"/>
      <c r="JR206" s="618"/>
      <c r="JS206" s="618"/>
      <c r="JT206" s="618"/>
      <c r="JU206" s="618"/>
      <c r="JV206" s="618"/>
      <c r="JW206" s="618"/>
      <c r="JX206" s="618"/>
      <c r="JY206" s="618"/>
      <c r="JZ206" s="618"/>
      <c r="KA206" s="618"/>
      <c r="KB206" s="618"/>
      <c r="KC206" s="618"/>
      <c r="KD206" s="618"/>
      <c r="KE206" s="618"/>
      <c r="KF206" s="618"/>
      <c r="KG206" s="618"/>
      <c r="KH206" s="618"/>
      <c r="KI206" s="618"/>
      <c r="KJ206" s="618"/>
      <c r="KK206" s="618"/>
      <c r="KL206" s="618"/>
      <c r="KM206" s="618"/>
      <c r="KN206" s="618"/>
      <c r="KO206" s="618"/>
      <c r="KP206" s="618"/>
      <c r="KQ206" s="618"/>
      <c r="KR206" s="618"/>
      <c r="KS206" s="618"/>
      <c r="KT206" s="618"/>
      <c r="KU206" s="618"/>
      <c r="KV206" s="618"/>
      <c r="KW206" s="618"/>
      <c r="KX206" s="618"/>
      <c r="KY206" s="618"/>
      <c r="KZ206" s="618"/>
      <c r="LA206" s="618"/>
      <c r="LB206" s="618"/>
      <c r="LC206" s="618"/>
      <c r="LD206" s="618"/>
      <c r="LE206" s="618"/>
      <c r="LF206" s="618"/>
      <c r="LG206" s="618"/>
      <c r="LH206" s="618"/>
      <c r="LI206" s="618"/>
      <c r="LJ206" s="618"/>
      <c r="LK206" s="618"/>
      <c r="LL206" s="618"/>
      <c r="LM206" s="618"/>
      <c r="LN206" s="618"/>
      <c r="LO206" s="618"/>
      <c r="LP206" s="618"/>
      <c r="LQ206" s="618"/>
      <c r="LR206" s="618"/>
      <c r="LS206" s="618"/>
      <c r="LT206" s="618"/>
      <c r="LU206" s="618"/>
      <c r="LV206" s="618"/>
      <c r="LW206" s="618"/>
      <c r="LX206" s="618"/>
      <c r="LY206" s="618"/>
      <c r="LZ206" s="618"/>
      <c r="MA206" s="618"/>
      <c r="MB206" s="618"/>
      <c r="MC206" s="618"/>
      <c r="MD206" s="618"/>
      <c r="ME206" s="618"/>
      <c r="MF206" s="618"/>
      <c r="MG206" s="618"/>
      <c r="MH206" s="618"/>
      <c r="MI206" s="618"/>
      <c r="MJ206" s="618"/>
      <c r="MK206" s="618"/>
      <c r="ML206" s="618"/>
      <c r="MM206" s="618"/>
      <c r="MN206" s="618"/>
      <c r="MO206" s="618"/>
      <c r="MP206" s="618"/>
      <c r="MQ206" s="618"/>
      <c r="MR206" s="618"/>
      <c r="MS206" s="618"/>
      <c r="MT206" s="618"/>
      <c r="MU206" s="618"/>
    </row>
    <row r="207" spans="2:359" s="242" customFormat="1" ht="11" customHeight="1">
      <c r="B207" s="243"/>
      <c r="C207" s="367"/>
      <c r="D207" s="245" t="str">
        <f t="shared" si="20"/>
        <v/>
      </c>
      <c r="E207" s="265"/>
      <c r="F207" s="254"/>
      <c r="G207" s="366" t="str">
        <f t="array" ref="G207">IF(D207="","",VLOOKUP(D207,'Etape 2 (Biométrie)'!W$14:AB$76,6,FALSE)/COUNTIF('Etape 2 (Biométrie)'!D$13:D$2512,D207)*SUM(IF(('Etape 2 (Biométrie)'!D$13:D$2512=D207)*(LEN('Etape 2 (Biométrie)'!H$13:H$2512)&gt;0),1)))</f>
        <v/>
      </c>
      <c r="H207" s="255"/>
      <c r="I207" s="306"/>
      <c r="J207" s="366" t="str">
        <f>IF(D207="","",VLOOKUP(D207,'Etape 2 (Biométrie)'!W42:AB104,6,FALSE))</f>
        <v/>
      </c>
      <c r="K207" s="266"/>
      <c r="L207" s="743" t="str">
        <f t="shared" si="22"/>
        <v/>
      </c>
      <c r="M207" s="743"/>
      <c r="N207" s="266"/>
      <c r="O207" s="306" t="str">
        <f t="shared" si="21"/>
        <v/>
      </c>
      <c r="P207" s="367"/>
      <c r="Q207" s="367"/>
      <c r="R207" s="370"/>
      <c r="S207" s="370"/>
      <c r="T207" s="370"/>
      <c r="U207" s="249"/>
      <c r="AK207" s="252"/>
      <c r="AL207" s="252"/>
      <c r="AM207" s="252"/>
      <c r="AN207" s="252"/>
      <c r="AO207" s="252"/>
      <c r="CB207" s="618"/>
      <c r="CC207" s="618"/>
      <c r="CD207" s="618"/>
      <c r="CE207" s="618"/>
      <c r="CF207" s="618"/>
      <c r="CG207" s="618"/>
      <c r="CH207" s="618"/>
      <c r="CI207" s="618"/>
      <c r="CJ207" s="618"/>
      <c r="CK207" s="618"/>
      <c r="CL207" s="618"/>
      <c r="CM207" s="618"/>
      <c r="CN207" s="618"/>
      <c r="CO207" s="618"/>
      <c r="CP207" s="618"/>
      <c r="CQ207" s="618"/>
      <c r="CR207" s="618"/>
      <c r="CS207" s="618"/>
      <c r="CT207" s="618"/>
      <c r="CU207" s="618"/>
      <c r="CV207" s="618"/>
      <c r="CW207" s="618"/>
      <c r="CX207" s="618"/>
      <c r="CY207" s="618"/>
      <c r="CZ207" s="618"/>
      <c r="DA207" s="618"/>
      <c r="DB207" s="618"/>
      <c r="DC207" s="618"/>
      <c r="DD207" s="618"/>
      <c r="DE207" s="618"/>
      <c r="DF207" s="618"/>
      <c r="DG207" s="618"/>
      <c r="DH207" s="618"/>
      <c r="DI207" s="618"/>
      <c r="DJ207" s="618"/>
      <c r="DK207" s="618"/>
      <c r="DL207" s="618"/>
      <c r="DM207" s="618"/>
      <c r="DN207" s="618"/>
      <c r="DO207" s="618"/>
      <c r="DP207" s="618"/>
      <c r="DQ207" s="618"/>
      <c r="DR207" s="618"/>
      <c r="DS207" s="618"/>
      <c r="DT207" s="618"/>
      <c r="DU207" s="618"/>
      <c r="DV207" s="618"/>
      <c r="DW207" s="618"/>
      <c r="DX207" s="618"/>
      <c r="DY207" s="618"/>
      <c r="DZ207" s="618"/>
      <c r="EA207" s="618"/>
      <c r="EB207" s="618"/>
      <c r="EC207" s="618"/>
      <c r="ED207" s="618"/>
      <c r="EE207" s="618"/>
      <c r="EF207" s="618"/>
      <c r="EG207" s="618"/>
      <c r="EH207" s="618"/>
      <c r="EI207" s="618"/>
      <c r="EJ207" s="618"/>
      <c r="EK207" s="618"/>
      <c r="EL207" s="618"/>
      <c r="EM207" s="618"/>
      <c r="EN207" s="618"/>
      <c r="EO207" s="618"/>
      <c r="EP207" s="618"/>
      <c r="EQ207" s="618"/>
      <c r="ER207" s="618"/>
      <c r="ES207" s="618"/>
      <c r="ET207" s="618"/>
      <c r="EU207" s="618"/>
      <c r="EV207" s="618"/>
      <c r="EW207" s="618"/>
      <c r="EX207" s="618"/>
      <c r="EY207" s="618"/>
      <c r="EZ207" s="618"/>
      <c r="FA207" s="618"/>
      <c r="FB207" s="618"/>
      <c r="FC207" s="618"/>
      <c r="FD207" s="618"/>
      <c r="FE207" s="618"/>
      <c r="FF207" s="618"/>
      <c r="FG207" s="618"/>
      <c r="FH207" s="618"/>
      <c r="FI207" s="618"/>
      <c r="FJ207" s="618"/>
      <c r="FK207" s="618"/>
      <c r="FL207" s="618"/>
      <c r="FM207" s="618"/>
      <c r="FN207" s="618"/>
      <c r="FO207" s="618"/>
      <c r="FP207" s="618"/>
      <c r="FQ207" s="618"/>
      <c r="FR207" s="618"/>
      <c r="FS207" s="618"/>
      <c r="FT207" s="618"/>
      <c r="FU207" s="618"/>
      <c r="FV207" s="618"/>
      <c r="FW207" s="618"/>
      <c r="FX207" s="618"/>
      <c r="FY207" s="618"/>
      <c r="FZ207" s="618"/>
      <c r="GA207" s="618"/>
      <c r="GB207" s="618"/>
      <c r="GC207" s="618"/>
      <c r="GD207" s="618"/>
      <c r="GE207" s="618"/>
      <c r="GF207" s="618"/>
      <c r="GG207" s="618"/>
      <c r="GH207" s="618"/>
      <c r="GI207" s="618"/>
      <c r="GJ207" s="618"/>
      <c r="GK207" s="618"/>
      <c r="GL207" s="618"/>
      <c r="GM207" s="618"/>
      <c r="GN207" s="618"/>
      <c r="GO207" s="618"/>
      <c r="GP207" s="618"/>
      <c r="GQ207" s="618"/>
      <c r="GR207" s="618"/>
      <c r="GS207" s="618"/>
      <c r="GT207" s="618"/>
      <c r="GU207" s="618"/>
      <c r="GV207" s="618"/>
      <c r="GW207" s="618"/>
      <c r="GX207" s="618"/>
      <c r="GY207" s="618"/>
      <c r="GZ207" s="618"/>
      <c r="HA207" s="618"/>
      <c r="HB207" s="618"/>
      <c r="HC207" s="618"/>
      <c r="HD207" s="618"/>
      <c r="HE207" s="618"/>
      <c r="HF207" s="618"/>
      <c r="HG207" s="618"/>
      <c r="HH207" s="618"/>
      <c r="HI207" s="618"/>
      <c r="HJ207" s="618"/>
      <c r="HK207" s="618"/>
      <c r="HL207" s="618"/>
      <c r="HM207" s="618"/>
      <c r="HN207" s="618"/>
      <c r="HO207" s="618"/>
      <c r="HP207" s="618"/>
      <c r="HQ207" s="618"/>
      <c r="HR207" s="618"/>
      <c r="HS207" s="618"/>
      <c r="HT207" s="618"/>
      <c r="HU207" s="618"/>
      <c r="HV207" s="618"/>
      <c r="HW207" s="618"/>
      <c r="HX207" s="618"/>
      <c r="HY207" s="618"/>
      <c r="HZ207" s="618"/>
      <c r="IA207" s="618"/>
      <c r="IB207" s="618"/>
      <c r="IC207" s="618"/>
      <c r="ID207" s="618"/>
      <c r="IE207" s="618"/>
      <c r="IF207" s="618"/>
      <c r="IG207" s="618"/>
      <c r="IH207" s="618"/>
      <c r="II207" s="618"/>
      <c r="IJ207" s="618"/>
      <c r="IK207" s="618"/>
      <c r="IL207" s="618"/>
      <c r="IM207" s="618"/>
      <c r="IN207" s="618"/>
      <c r="IO207" s="618"/>
      <c r="IP207" s="618"/>
      <c r="IQ207" s="618"/>
      <c r="IR207" s="618"/>
      <c r="IS207" s="618"/>
      <c r="IT207" s="618"/>
      <c r="IU207" s="618"/>
      <c r="IV207" s="618"/>
      <c r="IW207" s="618"/>
      <c r="IX207" s="618"/>
      <c r="IY207" s="618"/>
      <c r="IZ207" s="618"/>
      <c r="JA207" s="618"/>
      <c r="JB207" s="618"/>
      <c r="JC207" s="618"/>
      <c r="JD207" s="618"/>
      <c r="JE207" s="618"/>
      <c r="JF207" s="618"/>
      <c r="JG207" s="618"/>
      <c r="JH207" s="618"/>
      <c r="JI207" s="618"/>
      <c r="JJ207" s="618"/>
      <c r="JK207" s="618"/>
      <c r="JL207" s="618"/>
      <c r="JM207" s="618"/>
      <c r="JN207" s="618"/>
      <c r="JO207" s="618"/>
      <c r="JP207" s="618"/>
      <c r="JQ207" s="618"/>
      <c r="JR207" s="618"/>
      <c r="JS207" s="618"/>
      <c r="JT207" s="618"/>
      <c r="JU207" s="618"/>
      <c r="JV207" s="618"/>
      <c r="JW207" s="618"/>
      <c r="JX207" s="618"/>
      <c r="JY207" s="618"/>
      <c r="JZ207" s="618"/>
      <c r="KA207" s="618"/>
      <c r="KB207" s="618"/>
      <c r="KC207" s="618"/>
      <c r="KD207" s="618"/>
      <c r="KE207" s="618"/>
      <c r="KF207" s="618"/>
      <c r="KG207" s="618"/>
      <c r="KH207" s="618"/>
      <c r="KI207" s="618"/>
      <c r="KJ207" s="618"/>
      <c r="KK207" s="618"/>
      <c r="KL207" s="618"/>
      <c r="KM207" s="618"/>
      <c r="KN207" s="618"/>
      <c r="KO207" s="618"/>
      <c r="KP207" s="618"/>
      <c r="KQ207" s="618"/>
      <c r="KR207" s="618"/>
      <c r="KS207" s="618"/>
      <c r="KT207" s="618"/>
      <c r="KU207" s="618"/>
      <c r="KV207" s="618"/>
      <c r="KW207" s="618"/>
      <c r="KX207" s="618"/>
      <c r="KY207" s="618"/>
      <c r="KZ207" s="618"/>
      <c r="LA207" s="618"/>
      <c r="LB207" s="618"/>
      <c r="LC207" s="618"/>
      <c r="LD207" s="618"/>
      <c r="LE207" s="618"/>
      <c r="LF207" s="618"/>
      <c r="LG207" s="618"/>
      <c r="LH207" s="618"/>
      <c r="LI207" s="618"/>
      <c r="LJ207" s="618"/>
      <c r="LK207" s="618"/>
      <c r="LL207" s="618"/>
      <c r="LM207" s="618"/>
      <c r="LN207" s="618"/>
      <c r="LO207" s="618"/>
      <c r="LP207" s="618"/>
      <c r="LQ207" s="618"/>
      <c r="LR207" s="618"/>
      <c r="LS207" s="618"/>
      <c r="LT207" s="618"/>
      <c r="LU207" s="618"/>
      <c r="LV207" s="618"/>
      <c r="LW207" s="618"/>
      <c r="LX207" s="618"/>
      <c r="LY207" s="618"/>
      <c r="LZ207" s="618"/>
      <c r="MA207" s="618"/>
      <c r="MB207" s="618"/>
      <c r="MC207" s="618"/>
      <c r="MD207" s="618"/>
      <c r="ME207" s="618"/>
      <c r="MF207" s="618"/>
      <c r="MG207" s="618"/>
      <c r="MH207" s="618"/>
      <c r="MI207" s="618"/>
      <c r="MJ207" s="618"/>
      <c r="MK207" s="618"/>
      <c r="ML207" s="618"/>
      <c r="MM207" s="618"/>
      <c r="MN207" s="618"/>
      <c r="MO207" s="618"/>
      <c r="MP207" s="618"/>
      <c r="MQ207" s="618"/>
      <c r="MR207" s="618"/>
      <c r="MS207" s="618"/>
      <c r="MT207" s="618"/>
      <c r="MU207" s="618"/>
    </row>
    <row r="208" spans="2:359" s="242" customFormat="1" ht="11" customHeight="1">
      <c r="B208" s="243"/>
      <c r="C208" s="367"/>
      <c r="D208" s="245" t="str">
        <f t="shared" si="20"/>
        <v/>
      </c>
      <c r="E208" s="265"/>
      <c r="F208" s="254"/>
      <c r="G208" s="366" t="str">
        <f t="array" ref="G208">IF(D208="","",VLOOKUP(D208,'Etape 2 (Biométrie)'!W$14:AB$76,6,FALSE)/COUNTIF('Etape 2 (Biométrie)'!D$13:D$2512,D208)*SUM(IF(('Etape 2 (Biométrie)'!D$13:D$2512=D208)*(LEN('Etape 2 (Biométrie)'!H$13:H$2512)&gt;0),1)))</f>
        <v/>
      </c>
      <c r="H208" s="255"/>
      <c r="I208" s="306"/>
      <c r="J208" s="366" t="str">
        <f>IF(D208="","",VLOOKUP(D208,'Etape 2 (Biométrie)'!W43:AB105,6,FALSE))</f>
        <v/>
      </c>
      <c r="K208" s="266"/>
      <c r="L208" s="743" t="str">
        <f t="shared" si="22"/>
        <v/>
      </c>
      <c r="M208" s="743"/>
      <c r="N208" s="266"/>
      <c r="O208" s="306" t="str">
        <f t="shared" si="21"/>
        <v/>
      </c>
      <c r="P208" s="367"/>
      <c r="Q208" s="367"/>
      <c r="R208" s="370"/>
      <c r="S208" s="370"/>
      <c r="T208" s="370"/>
      <c r="U208" s="249"/>
      <c r="AK208" s="252"/>
      <c r="AL208" s="252"/>
      <c r="AM208" s="252"/>
      <c r="AN208" s="252"/>
      <c r="AO208" s="252"/>
      <c r="CB208" s="618"/>
      <c r="CC208" s="618"/>
      <c r="CD208" s="618"/>
      <c r="CE208" s="618"/>
      <c r="CF208" s="618"/>
      <c r="CG208" s="618"/>
      <c r="CH208" s="618"/>
      <c r="CI208" s="618"/>
      <c r="CJ208" s="618"/>
      <c r="CK208" s="618"/>
      <c r="CL208" s="618"/>
      <c r="CM208" s="618"/>
      <c r="CN208" s="618"/>
      <c r="CO208" s="618"/>
      <c r="CP208" s="618"/>
      <c r="CQ208" s="618"/>
      <c r="CR208" s="618"/>
      <c r="CS208" s="618"/>
      <c r="CT208" s="618"/>
      <c r="CU208" s="618"/>
      <c r="CV208" s="618"/>
      <c r="CW208" s="618"/>
      <c r="CX208" s="618"/>
      <c r="CY208" s="618"/>
      <c r="CZ208" s="618"/>
      <c r="DA208" s="618"/>
      <c r="DB208" s="618"/>
      <c r="DC208" s="618"/>
      <c r="DD208" s="618"/>
      <c r="DE208" s="618"/>
      <c r="DF208" s="618"/>
      <c r="DG208" s="618"/>
      <c r="DH208" s="618"/>
      <c r="DI208" s="618"/>
      <c r="DJ208" s="618"/>
      <c r="DK208" s="618"/>
      <c r="DL208" s="618"/>
      <c r="DM208" s="618"/>
      <c r="DN208" s="618"/>
      <c r="DO208" s="618"/>
      <c r="DP208" s="618"/>
      <c r="DQ208" s="618"/>
      <c r="DR208" s="618"/>
      <c r="DS208" s="618"/>
      <c r="DT208" s="618"/>
      <c r="DU208" s="618"/>
      <c r="DV208" s="618"/>
      <c r="DW208" s="618"/>
      <c r="DX208" s="618"/>
      <c r="DY208" s="618"/>
      <c r="DZ208" s="618"/>
      <c r="EA208" s="618"/>
      <c r="EB208" s="618"/>
      <c r="EC208" s="618"/>
      <c r="ED208" s="618"/>
      <c r="EE208" s="618"/>
      <c r="EF208" s="618"/>
      <c r="EG208" s="618"/>
      <c r="EH208" s="618"/>
      <c r="EI208" s="618"/>
      <c r="EJ208" s="618"/>
      <c r="EK208" s="618"/>
      <c r="EL208" s="618"/>
      <c r="EM208" s="618"/>
      <c r="EN208" s="618"/>
      <c r="EO208" s="618"/>
      <c r="EP208" s="618"/>
      <c r="EQ208" s="618"/>
      <c r="ER208" s="618"/>
      <c r="ES208" s="618"/>
      <c r="ET208" s="618"/>
      <c r="EU208" s="618"/>
      <c r="EV208" s="618"/>
      <c r="EW208" s="618"/>
      <c r="EX208" s="618"/>
      <c r="EY208" s="618"/>
      <c r="EZ208" s="618"/>
      <c r="FA208" s="618"/>
      <c r="FB208" s="618"/>
      <c r="FC208" s="618"/>
      <c r="FD208" s="618"/>
      <c r="FE208" s="618"/>
      <c r="FF208" s="618"/>
      <c r="FG208" s="618"/>
      <c r="FH208" s="618"/>
      <c r="FI208" s="618"/>
      <c r="FJ208" s="618"/>
      <c r="FK208" s="618"/>
      <c r="FL208" s="618"/>
      <c r="FM208" s="618"/>
      <c r="FN208" s="618"/>
      <c r="FO208" s="618"/>
      <c r="FP208" s="618"/>
      <c r="FQ208" s="618"/>
      <c r="FR208" s="618"/>
      <c r="FS208" s="618"/>
      <c r="FT208" s="618"/>
      <c r="FU208" s="618"/>
      <c r="FV208" s="618"/>
      <c r="FW208" s="618"/>
      <c r="FX208" s="618"/>
      <c r="FY208" s="618"/>
      <c r="FZ208" s="618"/>
      <c r="GA208" s="618"/>
      <c r="GB208" s="618"/>
      <c r="GC208" s="618"/>
      <c r="GD208" s="618"/>
      <c r="GE208" s="618"/>
      <c r="GF208" s="618"/>
      <c r="GG208" s="618"/>
      <c r="GH208" s="618"/>
      <c r="GI208" s="618"/>
      <c r="GJ208" s="618"/>
      <c r="GK208" s="618"/>
      <c r="GL208" s="618"/>
      <c r="GM208" s="618"/>
      <c r="GN208" s="618"/>
      <c r="GO208" s="618"/>
      <c r="GP208" s="618"/>
      <c r="GQ208" s="618"/>
      <c r="GR208" s="618"/>
      <c r="GS208" s="618"/>
      <c r="GT208" s="618"/>
      <c r="GU208" s="618"/>
      <c r="GV208" s="618"/>
      <c r="GW208" s="618"/>
      <c r="GX208" s="618"/>
      <c r="GY208" s="618"/>
      <c r="GZ208" s="618"/>
      <c r="HA208" s="618"/>
      <c r="HB208" s="618"/>
      <c r="HC208" s="618"/>
      <c r="HD208" s="618"/>
      <c r="HE208" s="618"/>
      <c r="HF208" s="618"/>
      <c r="HG208" s="618"/>
      <c r="HH208" s="618"/>
      <c r="HI208" s="618"/>
      <c r="HJ208" s="618"/>
      <c r="HK208" s="618"/>
      <c r="HL208" s="618"/>
      <c r="HM208" s="618"/>
      <c r="HN208" s="618"/>
      <c r="HO208" s="618"/>
      <c r="HP208" s="618"/>
      <c r="HQ208" s="618"/>
      <c r="HR208" s="618"/>
      <c r="HS208" s="618"/>
      <c r="HT208" s="618"/>
      <c r="HU208" s="618"/>
      <c r="HV208" s="618"/>
      <c r="HW208" s="618"/>
      <c r="HX208" s="618"/>
      <c r="HY208" s="618"/>
      <c r="HZ208" s="618"/>
      <c r="IA208" s="618"/>
      <c r="IB208" s="618"/>
      <c r="IC208" s="618"/>
      <c r="ID208" s="618"/>
      <c r="IE208" s="618"/>
      <c r="IF208" s="618"/>
      <c r="IG208" s="618"/>
      <c r="IH208" s="618"/>
      <c r="II208" s="618"/>
      <c r="IJ208" s="618"/>
      <c r="IK208" s="618"/>
      <c r="IL208" s="618"/>
      <c r="IM208" s="618"/>
      <c r="IN208" s="618"/>
      <c r="IO208" s="618"/>
      <c r="IP208" s="618"/>
      <c r="IQ208" s="618"/>
      <c r="IR208" s="618"/>
      <c r="IS208" s="618"/>
      <c r="IT208" s="618"/>
      <c r="IU208" s="618"/>
      <c r="IV208" s="618"/>
      <c r="IW208" s="618"/>
      <c r="IX208" s="618"/>
      <c r="IY208" s="618"/>
      <c r="IZ208" s="618"/>
      <c r="JA208" s="618"/>
      <c r="JB208" s="618"/>
      <c r="JC208" s="618"/>
      <c r="JD208" s="618"/>
      <c r="JE208" s="618"/>
      <c r="JF208" s="618"/>
      <c r="JG208" s="618"/>
      <c r="JH208" s="618"/>
      <c r="JI208" s="618"/>
      <c r="JJ208" s="618"/>
      <c r="JK208" s="618"/>
      <c r="JL208" s="618"/>
      <c r="JM208" s="618"/>
      <c r="JN208" s="618"/>
      <c r="JO208" s="618"/>
      <c r="JP208" s="618"/>
      <c r="JQ208" s="618"/>
      <c r="JR208" s="618"/>
      <c r="JS208" s="618"/>
      <c r="JT208" s="618"/>
      <c r="JU208" s="618"/>
      <c r="JV208" s="618"/>
      <c r="JW208" s="618"/>
      <c r="JX208" s="618"/>
      <c r="JY208" s="618"/>
      <c r="JZ208" s="618"/>
      <c r="KA208" s="618"/>
      <c r="KB208" s="618"/>
      <c r="KC208" s="618"/>
      <c r="KD208" s="618"/>
      <c r="KE208" s="618"/>
      <c r="KF208" s="618"/>
      <c r="KG208" s="618"/>
      <c r="KH208" s="618"/>
      <c r="KI208" s="618"/>
      <c r="KJ208" s="618"/>
      <c r="KK208" s="618"/>
      <c r="KL208" s="618"/>
      <c r="KM208" s="618"/>
      <c r="KN208" s="618"/>
      <c r="KO208" s="618"/>
      <c r="KP208" s="618"/>
      <c r="KQ208" s="618"/>
      <c r="KR208" s="618"/>
      <c r="KS208" s="618"/>
      <c r="KT208" s="618"/>
      <c r="KU208" s="618"/>
      <c r="KV208" s="618"/>
      <c r="KW208" s="618"/>
      <c r="KX208" s="618"/>
      <c r="KY208" s="618"/>
      <c r="KZ208" s="618"/>
      <c r="LA208" s="618"/>
      <c r="LB208" s="618"/>
      <c r="LC208" s="618"/>
      <c r="LD208" s="618"/>
      <c r="LE208" s="618"/>
      <c r="LF208" s="618"/>
      <c r="LG208" s="618"/>
      <c r="LH208" s="618"/>
      <c r="LI208" s="618"/>
      <c r="LJ208" s="618"/>
      <c r="LK208" s="618"/>
      <c r="LL208" s="618"/>
      <c r="LM208" s="618"/>
      <c r="LN208" s="618"/>
      <c r="LO208" s="618"/>
      <c r="LP208" s="618"/>
      <c r="LQ208" s="618"/>
      <c r="LR208" s="618"/>
      <c r="LS208" s="618"/>
      <c r="LT208" s="618"/>
      <c r="LU208" s="618"/>
      <c r="LV208" s="618"/>
      <c r="LW208" s="618"/>
      <c r="LX208" s="618"/>
      <c r="LY208" s="618"/>
      <c r="LZ208" s="618"/>
      <c r="MA208" s="618"/>
      <c r="MB208" s="618"/>
      <c r="MC208" s="618"/>
      <c r="MD208" s="618"/>
      <c r="ME208" s="618"/>
      <c r="MF208" s="618"/>
      <c r="MG208" s="618"/>
      <c r="MH208" s="618"/>
      <c r="MI208" s="618"/>
      <c r="MJ208" s="618"/>
      <c r="MK208" s="618"/>
      <c r="ML208" s="618"/>
      <c r="MM208" s="618"/>
      <c r="MN208" s="618"/>
      <c r="MO208" s="618"/>
      <c r="MP208" s="618"/>
      <c r="MQ208" s="618"/>
      <c r="MR208" s="618"/>
      <c r="MS208" s="618"/>
      <c r="MT208" s="618"/>
      <c r="MU208" s="618"/>
    </row>
    <row r="209" spans="1:359" s="242" customFormat="1" ht="11" customHeight="1">
      <c r="B209" s="243"/>
      <c r="C209" s="367"/>
      <c r="D209" s="245" t="str">
        <f t="shared" si="20"/>
        <v/>
      </c>
      <c r="E209" s="265"/>
      <c r="F209" s="254"/>
      <c r="G209" s="366" t="str">
        <f t="array" ref="G209">IF(D209="","",VLOOKUP(D209,'Etape 2 (Biométrie)'!W$14:AB$76,6,FALSE)/COUNTIF('Etape 2 (Biométrie)'!D$13:D$2512,D209)*SUM(IF(('Etape 2 (Biométrie)'!D$13:D$2512=D209)*(LEN('Etape 2 (Biométrie)'!H$13:H$2512)&gt;0),1)))</f>
        <v/>
      </c>
      <c r="H209" s="255"/>
      <c r="I209" s="306"/>
      <c r="J209" s="366" t="str">
        <f>IF(D209="","",VLOOKUP(D209,'Etape 2 (Biométrie)'!W44:AB106,6,FALSE))</f>
        <v/>
      </c>
      <c r="K209" s="266"/>
      <c r="L209" s="743" t="str">
        <f t="shared" si="22"/>
        <v/>
      </c>
      <c r="M209" s="743"/>
      <c r="N209" s="266"/>
      <c r="O209" s="306" t="str">
        <f t="shared" si="21"/>
        <v/>
      </c>
      <c r="P209" s="367"/>
      <c r="Q209" s="367"/>
      <c r="R209" s="370"/>
      <c r="S209" s="370"/>
      <c r="T209" s="370"/>
      <c r="U209" s="249"/>
      <c r="AK209" s="252"/>
      <c r="AL209" s="252"/>
      <c r="AM209" s="252"/>
      <c r="AN209" s="252"/>
      <c r="AO209" s="252"/>
      <c r="CB209" s="618"/>
      <c r="CC209" s="618"/>
      <c r="CD209" s="618"/>
      <c r="CE209" s="618"/>
      <c r="CF209" s="618"/>
      <c r="CG209" s="618"/>
      <c r="CH209" s="618"/>
      <c r="CI209" s="618"/>
      <c r="CJ209" s="618"/>
      <c r="CK209" s="618"/>
      <c r="CL209" s="618"/>
      <c r="CM209" s="618"/>
      <c r="CN209" s="618"/>
      <c r="CO209" s="618"/>
      <c r="CP209" s="618"/>
      <c r="CQ209" s="618"/>
      <c r="CR209" s="618"/>
      <c r="CS209" s="618"/>
      <c r="CT209" s="618"/>
      <c r="CU209" s="618"/>
      <c r="CV209" s="618"/>
      <c r="CW209" s="618"/>
      <c r="CX209" s="618"/>
      <c r="CY209" s="618"/>
      <c r="CZ209" s="618"/>
      <c r="DA209" s="618"/>
      <c r="DB209" s="618"/>
      <c r="DC209" s="618"/>
      <c r="DD209" s="618"/>
      <c r="DE209" s="618"/>
      <c r="DF209" s="618"/>
      <c r="DG209" s="618"/>
      <c r="DH209" s="618"/>
      <c r="DI209" s="618"/>
      <c r="DJ209" s="618"/>
      <c r="DK209" s="618"/>
      <c r="DL209" s="618"/>
      <c r="DM209" s="618"/>
      <c r="DN209" s="618"/>
      <c r="DO209" s="618"/>
      <c r="DP209" s="618"/>
      <c r="DQ209" s="618"/>
      <c r="DR209" s="618"/>
      <c r="DS209" s="618"/>
      <c r="DT209" s="618"/>
      <c r="DU209" s="618"/>
      <c r="DV209" s="618"/>
      <c r="DW209" s="618"/>
      <c r="DX209" s="618"/>
      <c r="DY209" s="618"/>
      <c r="DZ209" s="618"/>
      <c r="EA209" s="618"/>
      <c r="EB209" s="618"/>
      <c r="EC209" s="618"/>
      <c r="ED209" s="618"/>
      <c r="EE209" s="618"/>
      <c r="EF209" s="618"/>
      <c r="EG209" s="618"/>
      <c r="EH209" s="618"/>
      <c r="EI209" s="618"/>
      <c r="EJ209" s="618"/>
      <c r="EK209" s="618"/>
      <c r="EL209" s="618"/>
      <c r="EM209" s="618"/>
      <c r="EN209" s="618"/>
      <c r="EO209" s="618"/>
      <c r="EP209" s="618"/>
      <c r="EQ209" s="618"/>
      <c r="ER209" s="618"/>
      <c r="ES209" s="618"/>
      <c r="ET209" s="618"/>
      <c r="EU209" s="618"/>
      <c r="EV209" s="618"/>
      <c r="EW209" s="618"/>
      <c r="EX209" s="618"/>
      <c r="EY209" s="618"/>
      <c r="EZ209" s="618"/>
      <c r="FA209" s="618"/>
      <c r="FB209" s="618"/>
      <c r="FC209" s="618"/>
      <c r="FD209" s="618"/>
      <c r="FE209" s="618"/>
      <c r="FF209" s="618"/>
      <c r="FG209" s="618"/>
      <c r="FH209" s="618"/>
      <c r="FI209" s="618"/>
      <c r="FJ209" s="618"/>
      <c r="FK209" s="618"/>
      <c r="FL209" s="618"/>
      <c r="FM209" s="618"/>
      <c r="FN209" s="618"/>
      <c r="FO209" s="618"/>
      <c r="FP209" s="618"/>
      <c r="FQ209" s="618"/>
      <c r="FR209" s="618"/>
      <c r="FS209" s="618"/>
      <c r="FT209" s="618"/>
      <c r="FU209" s="618"/>
      <c r="FV209" s="618"/>
      <c r="FW209" s="618"/>
      <c r="FX209" s="618"/>
      <c r="FY209" s="618"/>
      <c r="FZ209" s="618"/>
      <c r="GA209" s="618"/>
      <c r="GB209" s="618"/>
      <c r="GC209" s="618"/>
      <c r="GD209" s="618"/>
      <c r="GE209" s="618"/>
      <c r="GF209" s="618"/>
      <c r="GG209" s="618"/>
      <c r="GH209" s="618"/>
      <c r="GI209" s="618"/>
      <c r="GJ209" s="618"/>
      <c r="GK209" s="618"/>
      <c r="GL209" s="618"/>
      <c r="GM209" s="618"/>
      <c r="GN209" s="618"/>
      <c r="GO209" s="618"/>
      <c r="GP209" s="618"/>
      <c r="GQ209" s="618"/>
      <c r="GR209" s="618"/>
      <c r="GS209" s="618"/>
      <c r="GT209" s="618"/>
      <c r="GU209" s="618"/>
      <c r="GV209" s="618"/>
      <c r="GW209" s="618"/>
      <c r="GX209" s="618"/>
      <c r="GY209" s="618"/>
      <c r="GZ209" s="618"/>
      <c r="HA209" s="618"/>
      <c r="HB209" s="618"/>
      <c r="HC209" s="618"/>
      <c r="HD209" s="618"/>
      <c r="HE209" s="618"/>
      <c r="HF209" s="618"/>
      <c r="HG209" s="618"/>
      <c r="HH209" s="618"/>
      <c r="HI209" s="618"/>
      <c r="HJ209" s="618"/>
      <c r="HK209" s="618"/>
      <c r="HL209" s="618"/>
      <c r="HM209" s="618"/>
      <c r="HN209" s="618"/>
      <c r="HO209" s="618"/>
      <c r="HP209" s="618"/>
      <c r="HQ209" s="618"/>
      <c r="HR209" s="618"/>
      <c r="HS209" s="618"/>
      <c r="HT209" s="618"/>
      <c r="HU209" s="618"/>
      <c r="HV209" s="618"/>
      <c r="HW209" s="618"/>
      <c r="HX209" s="618"/>
      <c r="HY209" s="618"/>
      <c r="HZ209" s="618"/>
      <c r="IA209" s="618"/>
      <c r="IB209" s="618"/>
      <c r="IC209" s="618"/>
      <c r="ID209" s="618"/>
      <c r="IE209" s="618"/>
      <c r="IF209" s="618"/>
      <c r="IG209" s="618"/>
      <c r="IH209" s="618"/>
      <c r="II209" s="618"/>
      <c r="IJ209" s="618"/>
      <c r="IK209" s="618"/>
      <c r="IL209" s="618"/>
      <c r="IM209" s="618"/>
      <c r="IN209" s="618"/>
      <c r="IO209" s="618"/>
      <c r="IP209" s="618"/>
      <c r="IQ209" s="618"/>
      <c r="IR209" s="618"/>
      <c r="IS209" s="618"/>
      <c r="IT209" s="618"/>
      <c r="IU209" s="618"/>
      <c r="IV209" s="618"/>
      <c r="IW209" s="618"/>
      <c r="IX209" s="618"/>
      <c r="IY209" s="618"/>
      <c r="IZ209" s="618"/>
      <c r="JA209" s="618"/>
      <c r="JB209" s="618"/>
      <c r="JC209" s="618"/>
      <c r="JD209" s="618"/>
      <c r="JE209" s="618"/>
      <c r="JF209" s="618"/>
      <c r="JG209" s="618"/>
      <c r="JH209" s="618"/>
      <c r="JI209" s="618"/>
      <c r="JJ209" s="618"/>
      <c r="JK209" s="618"/>
      <c r="JL209" s="618"/>
      <c r="JM209" s="618"/>
      <c r="JN209" s="618"/>
      <c r="JO209" s="618"/>
      <c r="JP209" s="618"/>
      <c r="JQ209" s="618"/>
      <c r="JR209" s="618"/>
      <c r="JS209" s="618"/>
      <c r="JT209" s="618"/>
      <c r="JU209" s="618"/>
      <c r="JV209" s="618"/>
      <c r="JW209" s="618"/>
      <c r="JX209" s="618"/>
      <c r="JY209" s="618"/>
      <c r="JZ209" s="618"/>
      <c r="KA209" s="618"/>
      <c r="KB209" s="618"/>
      <c r="KC209" s="618"/>
      <c r="KD209" s="618"/>
      <c r="KE209" s="618"/>
      <c r="KF209" s="618"/>
      <c r="KG209" s="618"/>
      <c r="KH209" s="618"/>
      <c r="KI209" s="618"/>
      <c r="KJ209" s="618"/>
      <c r="KK209" s="618"/>
      <c r="KL209" s="618"/>
      <c r="KM209" s="618"/>
      <c r="KN209" s="618"/>
      <c r="KO209" s="618"/>
      <c r="KP209" s="618"/>
      <c r="KQ209" s="618"/>
      <c r="KR209" s="618"/>
      <c r="KS209" s="618"/>
      <c r="KT209" s="618"/>
      <c r="KU209" s="618"/>
      <c r="KV209" s="618"/>
      <c r="KW209" s="618"/>
      <c r="KX209" s="618"/>
      <c r="KY209" s="618"/>
      <c r="KZ209" s="618"/>
      <c r="LA209" s="618"/>
      <c r="LB209" s="618"/>
      <c r="LC209" s="618"/>
      <c r="LD209" s="618"/>
      <c r="LE209" s="618"/>
      <c r="LF209" s="618"/>
      <c r="LG209" s="618"/>
      <c r="LH209" s="618"/>
      <c r="LI209" s="618"/>
      <c r="LJ209" s="618"/>
      <c r="LK209" s="618"/>
      <c r="LL209" s="618"/>
      <c r="LM209" s="618"/>
      <c r="LN209" s="618"/>
      <c r="LO209" s="618"/>
      <c r="LP209" s="618"/>
      <c r="LQ209" s="618"/>
      <c r="LR209" s="618"/>
      <c r="LS209" s="618"/>
      <c r="LT209" s="618"/>
      <c r="LU209" s="618"/>
      <c r="LV209" s="618"/>
      <c r="LW209" s="618"/>
      <c r="LX209" s="618"/>
      <c r="LY209" s="618"/>
      <c r="LZ209" s="618"/>
      <c r="MA209" s="618"/>
      <c r="MB209" s="618"/>
      <c r="MC209" s="618"/>
      <c r="MD209" s="618"/>
      <c r="ME209" s="618"/>
      <c r="MF209" s="618"/>
      <c r="MG209" s="618"/>
      <c r="MH209" s="618"/>
      <c r="MI209" s="618"/>
      <c r="MJ209" s="618"/>
      <c r="MK209" s="618"/>
      <c r="ML209" s="618"/>
      <c r="MM209" s="618"/>
      <c r="MN209" s="618"/>
      <c r="MO209" s="618"/>
      <c r="MP209" s="618"/>
      <c r="MQ209" s="618"/>
      <c r="MR209" s="618"/>
      <c r="MS209" s="618"/>
      <c r="MT209" s="618"/>
      <c r="MU209" s="618"/>
    </row>
    <row r="210" spans="1:359" s="242" customFormat="1" ht="11" customHeight="1">
      <c r="B210" s="243"/>
      <c r="C210" s="367"/>
      <c r="D210" s="245" t="str">
        <f t="shared" si="20"/>
        <v/>
      </c>
      <c r="E210" s="265"/>
      <c r="F210" s="254"/>
      <c r="G210" s="366" t="str">
        <f t="array" ref="G210">IF(D210="","",VLOOKUP(D210,'Etape 2 (Biométrie)'!W$14:AB$76,6,FALSE)/COUNTIF('Etape 2 (Biométrie)'!D$13:D$2512,D210)*SUM(IF(('Etape 2 (Biométrie)'!D$13:D$2512=D210)*(LEN('Etape 2 (Biométrie)'!H$13:H$2512)&gt;0),1)))</f>
        <v/>
      </c>
      <c r="H210" s="255"/>
      <c r="I210" s="306"/>
      <c r="J210" s="366" t="str">
        <f>IF(D210="","",VLOOKUP(D210,'Etape 2 (Biométrie)'!W45:AB107,6,FALSE))</f>
        <v/>
      </c>
      <c r="K210" s="266"/>
      <c r="L210" s="743" t="str">
        <f t="shared" si="22"/>
        <v/>
      </c>
      <c r="M210" s="743"/>
      <c r="N210" s="266"/>
      <c r="O210" s="306" t="str">
        <f t="shared" si="21"/>
        <v/>
      </c>
      <c r="P210" s="367"/>
      <c r="Q210" s="367"/>
      <c r="R210" s="370"/>
      <c r="S210" s="370"/>
      <c r="T210" s="370"/>
      <c r="U210" s="249"/>
      <c r="AK210" s="252"/>
      <c r="AL210" s="252"/>
      <c r="AM210" s="252"/>
      <c r="AN210" s="252"/>
      <c r="AO210" s="252"/>
      <c r="CB210" s="618"/>
      <c r="CC210" s="618"/>
      <c r="CD210" s="618"/>
      <c r="CE210" s="618"/>
      <c r="CF210" s="618"/>
      <c r="CG210" s="618"/>
      <c r="CH210" s="618"/>
      <c r="CI210" s="618"/>
      <c r="CJ210" s="618"/>
      <c r="CK210" s="618"/>
      <c r="CL210" s="618"/>
      <c r="CM210" s="618"/>
      <c r="CN210" s="618"/>
      <c r="CO210" s="618"/>
      <c r="CP210" s="618"/>
      <c r="CQ210" s="618"/>
      <c r="CR210" s="618"/>
      <c r="CS210" s="618"/>
      <c r="CT210" s="618"/>
      <c r="CU210" s="618"/>
      <c r="CV210" s="618"/>
      <c r="CW210" s="618"/>
      <c r="CX210" s="618"/>
      <c r="CY210" s="618"/>
      <c r="CZ210" s="618"/>
      <c r="DA210" s="618"/>
      <c r="DB210" s="618"/>
      <c r="DC210" s="618"/>
      <c r="DD210" s="618"/>
      <c r="DE210" s="618"/>
      <c r="DF210" s="618"/>
      <c r="DG210" s="618"/>
      <c r="DH210" s="618"/>
      <c r="DI210" s="618"/>
      <c r="DJ210" s="618"/>
      <c r="DK210" s="618"/>
      <c r="DL210" s="618"/>
      <c r="DM210" s="618"/>
      <c r="DN210" s="618"/>
      <c r="DO210" s="618"/>
      <c r="DP210" s="618"/>
      <c r="DQ210" s="618"/>
      <c r="DR210" s="618"/>
      <c r="DS210" s="618"/>
      <c r="DT210" s="618"/>
      <c r="DU210" s="618"/>
      <c r="DV210" s="618"/>
      <c r="DW210" s="618"/>
      <c r="DX210" s="618"/>
      <c r="DY210" s="618"/>
      <c r="DZ210" s="618"/>
      <c r="EA210" s="618"/>
      <c r="EB210" s="618"/>
      <c r="EC210" s="618"/>
      <c r="ED210" s="618"/>
      <c r="EE210" s="618"/>
      <c r="EF210" s="618"/>
      <c r="EG210" s="618"/>
      <c r="EH210" s="618"/>
      <c r="EI210" s="618"/>
      <c r="EJ210" s="618"/>
      <c r="EK210" s="618"/>
      <c r="EL210" s="618"/>
      <c r="EM210" s="618"/>
      <c r="EN210" s="618"/>
      <c r="EO210" s="618"/>
      <c r="EP210" s="618"/>
      <c r="EQ210" s="618"/>
      <c r="ER210" s="618"/>
      <c r="ES210" s="618"/>
      <c r="ET210" s="618"/>
      <c r="EU210" s="618"/>
      <c r="EV210" s="618"/>
      <c r="EW210" s="618"/>
      <c r="EX210" s="618"/>
      <c r="EY210" s="618"/>
      <c r="EZ210" s="618"/>
      <c r="FA210" s="618"/>
      <c r="FB210" s="618"/>
      <c r="FC210" s="618"/>
      <c r="FD210" s="618"/>
      <c r="FE210" s="618"/>
      <c r="FF210" s="618"/>
      <c r="FG210" s="618"/>
      <c r="FH210" s="618"/>
      <c r="FI210" s="618"/>
      <c r="FJ210" s="618"/>
      <c r="FK210" s="618"/>
      <c r="FL210" s="618"/>
      <c r="FM210" s="618"/>
      <c r="FN210" s="618"/>
      <c r="FO210" s="618"/>
      <c r="FP210" s="618"/>
      <c r="FQ210" s="618"/>
      <c r="FR210" s="618"/>
      <c r="FS210" s="618"/>
      <c r="FT210" s="618"/>
      <c r="FU210" s="618"/>
      <c r="FV210" s="618"/>
      <c r="FW210" s="618"/>
      <c r="FX210" s="618"/>
      <c r="FY210" s="618"/>
      <c r="FZ210" s="618"/>
      <c r="GA210" s="618"/>
      <c r="GB210" s="618"/>
      <c r="GC210" s="618"/>
      <c r="GD210" s="618"/>
      <c r="GE210" s="618"/>
      <c r="GF210" s="618"/>
      <c r="GG210" s="618"/>
      <c r="GH210" s="618"/>
      <c r="GI210" s="618"/>
      <c r="GJ210" s="618"/>
      <c r="GK210" s="618"/>
      <c r="GL210" s="618"/>
      <c r="GM210" s="618"/>
      <c r="GN210" s="618"/>
      <c r="GO210" s="618"/>
      <c r="GP210" s="618"/>
      <c r="GQ210" s="618"/>
      <c r="GR210" s="618"/>
      <c r="GS210" s="618"/>
      <c r="GT210" s="618"/>
      <c r="GU210" s="618"/>
      <c r="GV210" s="618"/>
      <c r="GW210" s="618"/>
      <c r="GX210" s="618"/>
      <c r="GY210" s="618"/>
      <c r="GZ210" s="618"/>
      <c r="HA210" s="618"/>
      <c r="HB210" s="618"/>
      <c r="HC210" s="618"/>
      <c r="HD210" s="618"/>
      <c r="HE210" s="618"/>
      <c r="HF210" s="618"/>
      <c r="HG210" s="618"/>
      <c r="HH210" s="618"/>
      <c r="HI210" s="618"/>
      <c r="HJ210" s="618"/>
      <c r="HK210" s="618"/>
      <c r="HL210" s="618"/>
      <c r="HM210" s="618"/>
      <c r="HN210" s="618"/>
      <c r="HO210" s="618"/>
      <c r="HP210" s="618"/>
      <c r="HQ210" s="618"/>
      <c r="HR210" s="618"/>
      <c r="HS210" s="618"/>
      <c r="HT210" s="618"/>
      <c r="HU210" s="618"/>
      <c r="HV210" s="618"/>
      <c r="HW210" s="618"/>
      <c r="HX210" s="618"/>
      <c r="HY210" s="618"/>
      <c r="HZ210" s="618"/>
      <c r="IA210" s="618"/>
      <c r="IB210" s="618"/>
      <c r="IC210" s="618"/>
      <c r="ID210" s="618"/>
      <c r="IE210" s="618"/>
      <c r="IF210" s="618"/>
      <c r="IG210" s="618"/>
      <c r="IH210" s="618"/>
      <c r="II210" s="618"/>
      <c r="IJ210" s="618"/>
      <c r="IK210" s="618"/>
      <c r="IL210" s="618"/>
      <c r="IM210" s="618"/>
      <c r="IN210" s="618"/>
      <c r="IO210" s="618"/>
      <c r="IP210" s="618"/>
      <c r="IQ210" s="618"/>
      <c r="IR210" s="618"/>
      <c r="IS210" s="618"/>
      <c r="IT210" s="618"/>
      <c r="IU210" s="618"/>
      <c r="IV210" s="618"/>
      <c r="IW210" s="618"/>
      <c r="IX210" s="618"/>
      <c r="IY210" s="618"/>
      <c r="IZ210" s="618"/>
      <c r="JA210" s="618"/>
      <c r="JB210" s="618"/>
      <c r="JC210" s="618"/>
      <c r="JD210" s="618"/>
      <c r="JE210" s="618"/>
      <c r="JF210" s="618"/>
      <c r="JG210" s="618"/>
      <c r="JH210" s="618"/>
      <c r="JI210" s="618"/>
      <c r="JJ210" s="618"/>
      <c r="JK210" s="618"/>
      <c r="JL210" s="618"/>
      <c r="JM210" s="618"/>
      <c r="JN210" s="618"/>
      <c r="JO210" s="618"/>
      <c r="JP210" s="618"/>
      <c r="JQ210" s="618"/>
      <c r="JR210" s="618"/>
      <c r="JS210" s="618"/>
      <c r="JT210" s="618"/>
      <c r="JU210" s="618"/>
      <c r="JV210" s="618"/>
      <c r="JW210" s="618"/>
      <c r="JX210" s="618"/>
      <c r="JY210" s="618"/>
      <c r="JZ210" s="618"/>
      <c r="KA210" s="618"/>
      <c r="KB210" s="618"/>
      <c r="KC210" s="618"/>
      <c r="KD210" s="618"/>
      <c r="KE210" s="618"/>
      <c r="KF210" s="618"/>
      <c r="KG210" s="618"/>
      <c r="KH210" s="618"/>
      <c r="KI210" s="618"/>
      <c r="KJ210" s="618"/>
      <c r="KK210" s="618"/>
      <c r="KL210" s="618"/>
      <c r="KM210" s="618"/>
      <c r="KN210" s="618"/>
      <c r="KO210" s="618"/>
      <c r="KP210" s="618"/>
      <c r="KQ210" s="618"/>
      <c r="KR210" s="618"/>
      <c r="KS210" s="618"/>
      <c r="KT210" s="618"/>
      <c r="KU210" s="618"/>
      <c r="KV210" s="618"/>
      <c r="KW210" s="618"/>
      <c r="KX210" s="618"/>
      <c r="KY210" s="618"/>
      <c r="KZ210" s="618"/>
      <c r="LA210" s="618"/>
      <c r="LB210" s="618"/>
      <c r="LC210" s="618"/>
      <c r="LD210" s="618"/>
      <c r="LE210" s="618"/>
      <c r="LF210" s="618"/>
      <c r="LG210" s="618"/>
      <c r="LH210" s="618"/>
      <c r="LI210" s="618"/>
      <c r="LJ210" s="618"/>
      <c r="LK210" s="618"/>
      <c r="LL210" s="618"/>
      <c r="LM210" s="618"/>
      <c r="LN210" s="618"/>
      <c r="LO210" s="618"/>
      <c r="LP210" s="618"/>
      <c r="LQ210" s="618"/>
      <c r="LR210" s="618"/>
      <c r="LS210" s="618"/>
      <c r="LT210" s="618"/>
      <c r="LU210" s="618"/>
      <c r="LV210" s="618"/>
      <c r="LW210" s="618"/>
      <c r="LX210" s="618"/>
      <c r="LY210" s="618"/>
      <c r="LZ210" s="618"/>
      <c r="MA210" s="618"/>
      <c r="MB210" s="618"/>
      <c r="MC210" s="618"/>
      <c r="MD210" s="618"/>
      <c r="ME210" s="618"/>
      <c r="MF210" s="618"/>
      <c r="MG210" s="618"/>
      <c r="MH210" s="618"/>
      <c r="MI210" s="618"/>
      <c r="MJ210" s="618"/>
      <c r="MK210" s="618"/>
      <c r="ML210" s="618"/>
      <c r="MM210" s="618"/>
      <c r="MN210" s="618"/>
      <c r="MO210" s="618"/>
      <c r="MP210" s="618"/>
      <c r="MQ210" s="618"/>
      <c r="MR210" s="618"/>
      <c r="MS210" s="618"/>
      <c r="MT210" s="618"/>
      <c r="MU210" s="618"/>
    </row>
    <row r="211" spans="1:359" s="242" customFormat="1" ht="11" customHeight="1">
      <c r="B211" s="243"/>
      <c r="C211" s="367"/>
      <c r="D211" s="245" t="str">
        <f t="shared" si="20"/>
        <v/>
      </c>
      <c r="E211" s="265"/>
      <c r="F211" s="254"/>
      <c r="G211" s="366" t="str">
        <f t="array" ref="G211">IF(D211="","",VLOOKUP(D211,'Etape 2 (Biométrie)'!W$14:AB$76,6,FALSE)/COUNTIF('Etape 2 (Biométrie)'!D$13:D$2512,D211)*SUM(IF(('Etape 2 (Biométrie)'!D$13:D$2512=D211)*(LEN('Etape 2 (Biométrie)'!H$13:H$2512)&gt;0),1)))</f>
        <v/>
      </c>
      <c r="H211" s="255"/>
      <c r="I211" s="306"/>
      <c r="J211" s="366" t="str">
        <f>IF(D211="","",VLOOKUP(D211,'Etape 2 (Biométrie)'!W46:AB108,6,FALSE))</f>
        <v/>
      </c>
      <c r="K211" s="266"/>
      <c r="L211" s="743" t="str">
        <f t="shared" si="22"/>
        <v/>
      </c>
      <c r="M211" s="743"/>
      <c r="N211" s="266"/>
      <c r="O211" s="306" t="str">
        <f t="shared" si="21"/>
        <v/>
      </c>
      <c r="P211" s="367"/>
      <c r="Q211" s="367"/>
      <c r="R211" s="370"/>
      <c r="S211" s="370"/>
      <c r="T211" s="370"/>
      <c r="U211" s="249"/>
      <c r="AK211" s="252"/>
      <c r="AL211" s="252"/>
      <c r="AM211" s="252"/>
      <c r="AN211" s="252"/>
      <c r="AO211" s="252"/>
      <c r="CB211" s="618"/>
      <c r="CC211" s="618"/>
      <c r="CD211" s="618"/>
      <c r="CE211" s="618"/>
      <c r="CF211" s="618"/>
      <c r="CG211" s="618"/>
      <c r="CH211" s="618"/>
      <c r="CI211" s="618"/>
      <c r="CJ211" s="618"/>
      <c r="CK211" s="618"/>
      <c r="CL211" s="618"/>
      <c r="CM211" s="618"/>
      <c r="CN211" s="618"/>
      <c r="CO211" s="618"/>
      <c r="CP211" s="618"/>
      <c r="CQ211" s="618"/>
      <c r="CR211" s="618"/>
      <c r="CS211" s="618"/>
      <c r="CT211" s="618"/>
      <c r="CU211" s="618"/>
      <c r="CV211" s="618"/>
      <c r="CW211" s="618"/>
      <c r="CX211" s="618"/>
      <c r="CY211" s="618"/>
      <c r="CZ211" s="618"/>
      <c r="DA211" s="618"/>
      <c r="DB211" s="618"/>
      <c r="DC211" s="618"/>
      <c r="DD211" s="618"/>
      <c r="DE211" s="618"/>
      <c r="DF211" s="618"/>
      <c r="DG211" s="618"/>
      <c r="DH211" s="618"/>
      <c r="DI211" s="618"/>
      <c r="DJ211" s="618"/>
      <c r="DK211" s="618"/>
      <c r="DL211" s="618"/>
      <c r="DM211" s="618"/>
      <c r="DN211" s="618"/>
      <c r="DO211" s="618"/>
      <c r="DP211" s="618"/>
      <c r="DQ211" s="618"/>
      <c r="DR211" s="618"/>
      <c r="DS211" s="618"/>
      <c r="DT211" s="618"/>
      <c r="DU211" s="618"/>
      <c r="DV211" s="618"/>
      <c r="DW211" s="618"/>
      <c r="DX211" s="618"/>
      <c r="DY211" s="618"/>
      <c r="DZ211" s="618"/>
      <c r="EA211" s="618"/>
      <c r="EB211" s="618"/>
      <c r="EC211" s="618"/>
      <c r="ED211" s="618"/>
      <c r="EE211" s="618"/>
      <c r="EF211" s="618"/>
      <c r="EG211" s="618"/>
      <c r="EH211" s="618"/>
      <c r="EI211" s="618"/>
      <c r="EJ211" s="618"/>
      <c r="EK211" s="618"/>
      <c r="EL211" s="618"/>
      <c r="EM211" s="618"/>
      <c r="EN211" s="618"/>
      <c r="EO211" s="618"/>
      <c r="EP211" s="618"/>
      <c r="EQ211" s="618"/>
      <c r="ER211" s="618"/>
      <c r="ES211" s="618"/>
      <c r="ET211" s="618"/>
      <c r="EU211" s="618"/>
      <c r="EV211" s="618"/>
      <c r="EW211" s="618"/>
      <c r="EX211" s="618"/>
      <c r="EY211" s="618"/>
      <c r="EZ211" s="618"/>
      <c r="FA211" s="618"/>
      <c r="FB211" s="618"/>
      <c r="FC211" s="618"/>
      <c r="FD211" s="618"/>
      <c r="FE211" s="618"/>
      <c r="FF211" s="618"/>
      <c r="FG211" s="618"/>
      <c r="FH211" s="618"/>
      <c r="FI211" s="618"/>
      <c r="FJ211" s="618"/>
      <c r="FK211" s="618"/>
      <c r="FL211" s="618"/>
      <c r="FM211" s="618"/>
      <c r="FN211" s="618"/>
      <c r="FO211" s="618"/>
      <c r="FP211" s="618"/>
      <c r="FQ211" s="618"/>
      <c r="FR211" s="618"/>
      <c r="FS211" s="618"/>
      <c r="FT211" s="618"/>
      <c r="FU211" s="618"/>
      <c r="FV211" s="618"/>
      <c r="FW211" s="618"/>
      <c r="FX211" s="618"/>
      <c r="FY211" s="618"/>
      <c r="FZ211" s="618"/>
      <c r="GA211" s="618"/>
      <c r="GB211" s="618"/>
      <c r="GC211" s="618"/>
      <c r="GD211" s="618"/>
      <c r="GE211" s="618"/>
      <c r="GF211" s="618"/>
      <c r="GG211" s="618"/>
      <c r="GH211" s="618"/>
      <c r="GI211" s="618"/>
      <c r="GJ211" s="618"/>
      <c r="GK211" s="618"/>
      <c r="GL211" s="618"/>
      <c r="GM211" s="618"/>
      <c r="GN211" s="618"/>
      <c r="GO211" s="618"/>
      <c r="GP211" s="618"/>
      <c r="GQ211" s="618"/>
      <c r="GR211" s="618"/>
      <c r="GS211" s="618"/>
      <c r="GT211" s="618"/>
      <c r="GU211" s="618"/>
      <c r="GV211" s="618"/>
      <c r="GW211" s="618"/>
      <c r="GX211" s="618"/>
      <c r="GY211" s="618"/>
      <c r="GZ211" s="618"/>
      <c r="HA211" s="618"/>
      <c r="HB211" s="618"/>
      <c r="HC211" s="618"/>
      <c r="HD211" s="618"/>
      <c r="HE211" s="618"/>
      <c r="HF211" s="618"/>
      <c r="HG211" s="618"/>
      <c r="HH211" s="618"/>
      <c r="HI211" s="618"/>
      <c r="HJ211" s="618"/>
      <c r="HK211" s="618"/>
      <c r="HL211" s="618"/>
      <c r="HM211" s="618"/>
      <c r="HN211" s="618"/>
      <c r="HO211" s="618"/>
      <c r="HP211" s="618"/>
      <c r="HQ211" s="618"/>
      <c r="HR211" s="618"/>
      <c r="HS211" s="618"/>
      <c r="HT211" s="618"/>
      <c r="HU211" s="618"/>
      <c r="HV211" s="618"/>
      <c r="HW211" s="618"/>
      <c r="HX211" s="618"/>
      <c r="HY211" s="618"/>
      <c r="HZ211" s="618"/>
      <c r="IA211" s="618"/>
      <c r="IB211" s="618"/>
      <c r="IC211" s="618"/>
      <c r="ID211" s="618"/>
      <c r="IE211" s="618"/>
      <c r="IF211" s="618"/>
      <c r="IG211" s="618"/>
      <c r="IH211" s="618"/>
      <c r="II211" s="618"/>
      <c r="IJ211" s="618"/>
      <c r="IK211" s="618"/>
      <c r="IL211" s="618"/>
      <c r="IM211" s="618"/>
      <c r="IN211" s="618"/>
      <c r="IO211" s="618"/>
      <c r="IP211" s="618"/>
      <c r="IQ211" s="618"/>
      <c r="IR211" s="618"/>
      <c r="IS211" s="618"/>
      <c r="IT211" s="618"/>
      <c r="IU211" s="618"/>
      <c r="IV211" s="618"/>
      <c r="IW211" s="618"/>
      <c r="IX211" s="618"/>
      <c r="IY211" s="618"/>
      <c r="IZ211" s="618"/>
      <c r="JA211" s="618"/>
      <c r="JB211" s="618"/>
      <c r="JC211" s="618"/>
      <c r="JD211" s="618"/>
      <c r="JE211" s="618"/>
      <c r="JF211" s="618"/>
      <c r="JG211" s="618"/>
      <c r="JH211" s="618"/>
      <c r="JI211" s="618"/>
      <c r="JJ211" s="618"/>
      <c r="JK211" s="618"/>
      <c r="JL211" s="618"/>
      <c r="JM211" s="618"/>
      <c r="JN211" s="618"/>
      <c r="JO211" s="618"/>
      <c r="JP211" s="618"/>
      <c r="JQ211" s="618"/>
      <c r="JR211" s="618"/>
      <c r="JS211" s="618"/>
      <c r="JT211" s="618"/>
      <c r="JU211" s="618"/>
      <c r="JV211" s="618"/>
      <c r="JW211" s="618"/>
      <c r="JX211" s="618"/>
      <c r="JY211" s="618"/>
      <c r="JZ211" s="618"/>
      <c r="KA211" s="618"/>
      <c r="KB211" s="618"/>
      <c r="KC211" s="618"/>
      <c r="KD211" s="618"/>
      <c r="KE211" s="618"/>
      <c r="KF211" s="618"/>
      <c r="KG211" s="618"/>
      <c r="KH211" s="618"/>
      <c r="KI211" s="618"/>
      <c r="KJ211" s="618"/>
      <c r="KK211" s="618"/>
      <c r="KL211" s="618"/>
      <c r="KM211" s="618"/>
      <c r="KN211" s="618"/>
      <c r="KO211" s="618"/>
      <c r="KP211" s="618"/>
      <c r="KQ211" s="618"/>
      <c r="KR211" s="618"/>
      <c r="KS211" s="618"/>
      <c r="KT211" s="618"/>
      <c r="KU211" s="618"/>
      <c r="KV211" s="618"/>
      <c r="KW211" s="618"/>
      <c r="KX211" s="618"/>
      <c r="KY211" s="618"/>
      <c r="KZ211" s="618"/>
      <c r="LA211" s="618"/>
      <c r="LB211" s="618"/>
      <c r="LC211" s="618"/>
      <c r="LD211" s="618"/>
      <c r="LE211" s="618"/>
      <c r="LF211" s="618"/>
      <c r="LG211" s="618"/>
      <c r="LH211" s="618"/>
      <c r="LI211" s="618"/>
      <c r="LJ211" s="618"/>
      <c r="LK211" s="618"/>
      <c r="LL211" s="618"/>
      <c r="LM211" s="618"/>
      <c r="LN211" s="618"/>
      <c r="LO211" s="618"/>
      <c r="LP211" s="618"/>
      <c r="LQ211" s="618"/>
      <c r="LR211" s="618"/>
      <c r="LS211" s="618"/>
      <c r="LT211" s="618"/>
      <c r="LU211" s="618"/>
      <c r="LV211" s="618"/>
      <c r="LW211" s="618"/>
      <c r="LX211" s="618"/>
      <c r="LY211" s="618"/>
      <c r="LZ211" s="618"/>
      <c r="MA211" s="618"/>
      <c r="MB211" s="618"/>
      <c r="MC211" s="618"/>
      <c r="MD211" s="618"/>
      <c r="ME211" s="618"/>
      <c r="MF211" s="618"/>
      <c r="MG211" s="618"/>
      <c r="MH211" s="618"/>
      <c r="MI211" s="618"/>
      <c r="MJ211" s="618"/>
      <c r="MK211" s="618"/>
      <c r="ML211" s="618"/>
      <c r="MM211" s="618"/>
      <c r="MN211" s="618"/>
      <c r="MO211" s="618"/>
      <c r="MP211" s="618"/>
      <c r="MQ211" s="618"/>
      <c r="MR211" s="618"/>
      <c r="MS211" s="618"/>
      <c r="MT211" s="618"/>
      <c r="MU211" s="618"/>
    </row>
    <row r="212" spans="1:359" s="242" customFormat="1" ht="11" customHeight="1">
      <c r="B212" s="243"/>
      <c r="C212" s="367"/>
      <c r="D212" s="245" t="str">
        <f t="shared" si="20"/>
        <v/>
      </c>
      <c r="E212" s="265"/>
      <c r="F212" s="254"/>
      <c r="G212" s="366" t="str">
        <f t="array" ref="G212">IF(D212="","",VLOOKUP(D212,'Etape 2 (Biométrie)'!W$14:AB$76,6,FALSE)/COUNTIF('Etape 2 (Biométrie)'!D$13:D$2512,D212)*SUM(IF(('Etape 2 (Biométrie)'!D$13:D$2512=D212)*(LEN('Etape 2 (Biométrie)'!H$13:H$2512)&gt;0),1)))</f>
        <v/>
      </c>
      <c r="H212" s="255"/>
      <c r="I212" s="306"/>
      <c r="J212" s="366" t="str">
        <f>IF(D212="","",VLOOKUP(D212,'Etape 2 (Biométrie)'!W47:AB109,6,FALSE))</f>
        <v/>
      </c>
      <c r="K212" s="266"/>
      <c r="L212" s="743" t="str">
        <f t="shared" si="22"/>
        <v/>
      </c>
      <c r="M212" s="743"/>
      <c r="N212" s="266"/>
      <c r="O212" s="306" t="str">
        <f t="shared" si="21"/>
        <v/>
      </c>
      <c r="P212" s="367"/>
      <c r="Q212" s="367"/>
      <c r="R212" s="370"/>
      <c r="S212" s="370"/>
      <c r="T212" s="370"/>
      <c r="U212" s="249"/>
      <c r="AK212" s="252"/>
      <c r="AL212" s="252"/>
      <c r="AM212" s="252"/>
      <c r="AN212" s="252"/>
      <c r="AO212" s="252"/>
      <c r="CB212" s="618"/>
      <c r="CC212" s="618"/>
      <c r="CD212" s="618"/>
      <c r="CE212" s="618"/>
      <c r="CF212" s="618"/>
      <c r="CG212" s="618"/>
      <c r="CH212" s="618"/>
      <c r="CI212" s="618"/>
      <c r="CJ212" s="618"/>
      <c r="CK212" s="618"/>
      <c r="CL212" s="618"/>
      <c r="CM212" s="618"/>
      <c r="CN212" s="618"/>
      <c r="CO212" s="618"/>
      <c r="CP212" s="618"/>
      <c r="CQ212" s="618"/>
      <c r="CR212" s="618"/>
      <c r="CS212" s="618"/>
      <c r="CT212" s="618"/>
      <c r="CU212" s="618"/>
      <c r="CV212" s="618"/>
      <c r="CW212" s="618"/>
      <c r="CX212" s="618"/>
      <c r="CY212" s="618"/>
      <c r="CZ212" s="618"/>
      <c r="DA212" s="618"/>
      <c r="DB212" s="618"/>
      <c r="DC212" s="618"/>
      <c r="DD212" s="618"/>
      <c r="DE212" s="618"/>
      <c r="DF212" s="618"/>
      <c r="DG212" s="618"/>
      <c r="DH212" s="618"/>
      <c r="DI212" s="618"/>
      <c r="DJ212" s="618"/>
      <c r="DK212" s="618"/>
      <c r="DL212" s="618"/>
      <c r="DM212" s="618"/>
      <c r="DN212" s="618"/>
      <c r="DO212" s="618"/>
      <c r="DP212" s="618"/>
      <c r="DQ212" s="618"/>
      <c r="DR212" s="618"/>
      <c r="DS212" s="618"/>
      <c r="DT212" s="618"/>
      <c r="DU212" s="618"/>
      <c r="DV212" s="618"/>
      <c r="DW212" s="618"/>
      <c r="DX212" s="618"/>
      <c r="DY212" s="618"/>
      <c r="DZ212" s="618"/>
      <c r="EA212" s="618"/>
      <c r="EB212" s="618"/>
      <c r="EC212" s="618"/>
      <c r="ED212" s="618"/>
      <c r="EE212" s="618"/>
      <c r="EF212" s="618"/>
      <c r="EG212" s="618"/>
      <c r="EH212" s="618"/>
      <c r="EI212" s="618"/>
      <c r="EJ212" s="618"/>
      <c r="EK212" s="618"/>
      <c r="EL212" s="618"/>
      <c r="EM212" s="618"/>
      <c r="EN212" s="618"/>
      <c r="EO212" s="618"/>
      <c r="EP212" s="618"/>
      <c r="EQ212" s="618"/>
      <c r="ER212" s="618"/>
      <c r="ES212" s="618"/>
      <c r="ET212" s="618"/>
      <c r="EU212" s="618"/>
      <c r="EV212" s="618"/>
      <c r="EW212" s="618"/>
      <c r="EX212" s="618"/>
      <c r="EY212" s="618"/>
      <c r="EZ212" s="618"/>
      <c r="FA212" s="618"/>
      <c r="FB212" s="618"/>
      <c r="FC212" s="618"/>
      <c r="FD212" s="618"/>
      <c r="FE212" s="618"/>
      <c r="FF212" s="618"/>
      <c r="FG212" s="618"/>
      <c r="FH212" s="618"/>
      <c r="FI212" s="618"/>
      <c r="FJ212" s="618"/>
      <c r="FK212" s="618"/>
      <c r="FL212" s="618"/>
      <c r="FM212" s="618"/>
      <c r="FN212" s="618"/>
      <c r="FO212" s="618"/>
      <c r="FP212" s="618"/>
      <c r="FQ212" s="618"/>
      <c r="FR212" s="618"/>
      <c r="FS212" s="618"/>
      <c r="FT212" s="618"/>
      <c r="FU212" s="618"/>
      <c r="FV212" s="618"/>
      <c r="FW212" s="618"/>
      <c r="FX212" s="618"/>
      <c r="FY212" s="618"/>
      <c r="FZ212" s="618"/>
      <c r="GA212" s="618"/>
      <c r="GB212" s="618"/>
      <c r="GC212" s="618"/>
      <c r="GD212" s="618"/>
      <c r="GE212" s="618"/>
      <c r="GF212" s="618"/>
      <c r="GG212" s="618"/>
      <c r="GH212" s="618"/>
      <c r="GI212" s="618"/>
      <c r="GJ212" s="618"/>
      <c r="GK212" s="618"/>
      <c r="GL212" s="618"/>
      <c r="GM212" s="618"/>
      <c r="GN212" s="618"/>
      <c r="GO212" s="618"/>
      <c r="GP212" s="618"/>
      <c r="GQ212" s="618"/>
      <c r="GR212" s="618"/>
      <c r="GS212" s="618"/>
      <c r="GT212" s="618"/>
      <c r="GU212" s="618"/>
      <c r="GV212" s="618"/>
      <c r="GW212" s="618"/>
      <c r="GX212" s="618"/>
      <c r="GY212" s="618"/>
      <c r="GZ212" s="618"/>
      <c r="HA212" s="618"/>
      <c r="HB212" s="618"/>
      <c r="HC212" s="618"/>
      <c r="HD212" s="618"/>
      <c r="HE212" s="618"/>
      <c r="HF212" s="618"/>
      <c r="HG212" s="618"/>
      <c r="HH212" s="618"/>
      <c r="HI212" s="618"/>
      <c r="HJ212" s="618"/>
      <c r="HK212" s="618"/>
      <c r="HL212" s="618"/>
      <c r="HM212" s="618"/>
      <c r="HN212" s="618"/>
      <c r="HO212" s="618"/>
      <c r="HP212" s="618"/>
      <c r="HQ212" s="618"/>
      <c r="HR212" s="618"/>
      <c r="HS212" s="618"/>
      <c r="HT212" s="618"/>
      <c r="HU212" s="618"/>
      <c r="HV212" s="618"/>
      <c r="HW212" s="618"/>
      <c r="HX212" s="618"/>
      <c r="HY212" s="618"/>
      <c r="HZ212" s="618"/>
      <c r="IA212" s="618"/>
      <c r="IB212" s="618"/>
      <c r="IC212" s="618"/>
      <c r="ID212" s="618"/>
      <c r="IE212" s="618"/>
      <c r="IF212" s="618"/>
      <c r="IG212" s="618"/>
      <c r="IH212" s="618"/>
      <c r="II212" s="618"/>
      <c r="IJ212" s="618"/>
      <c r="IK212" s="618"/>
      <c r="IL212" s="618"/>
      <c r="IM212" s="618"/>
      <c r="IN212" s="618"/>
      <c r="IO212" s="618"/>
      <c r="IP212" s="618"/>
      <c r="IQ212" s="618"/>
      <c r="IR212" s="618"/>
      <c r="IS212" s="618"/>
      <c r="IT212" s="618"/>
      <c r="IU212" s="618"/>
      <c r="IV212" s="618"/>
      <c r="IW212" s="618"/>
      <c r="IX212" s="618"/>
      <c r="IY212" s="618"/>
      <c r="IZ212" s="618"/>
      <c r="JA212" s="618"/>
      <c r="JB212" s="618"/>
      <c r="JC212" s="618"/>
      <c r="JD212" s="618"/>
      <c r="JE212" s="618"/>
      <c r="JF212" s="618"/>
      <c r="JG212" s="618"/>
      <c r="JH212" s="618"/>
      <c r="JI212" s="618"/>
      <c r="JJ212" s="618"/>
      <c r="JK212" s="618"/>
      <c r="JL212" s="618"/>
      <c r="JM212" s="618"/>
      <c r="JN212" s="618"/>
      <c r="JO212" s="618"/>
      <c r="JP212" s="618"/>
      <c r="JQ212" s="618"/>
      <c r="JR212" s="618"/>
      <c r="JS212" s="618"/>
      <c r="JT212" s="618"/>
      <c r="JU212" s="618"/>
      <c r="JV212" s="618"/>
      <c r="JW212" s="618"/>
      <c r="JX212" s="618"/>
      <c r="JY212" s="618"/>
      <c r="JZ212" s="618"/>
      <c r="KA212" s="618"/>
      <c r="KB212" s="618"/>
      <c r="KC212" s="618"/>
      <c r="KD212" s="618"/>
      <c r="KE212" s="618"/>
      <c r="KF212" s="618"/>
      <c r="KG212" s="618"/>
      <c r="KH212" s="618"/>
      <c r="KI212" s="618"/>
      <c r="KJ212" s="618"/>
      <c r="KK212" s="618"/>
      <c r="KL212" s="618"/>
      <c r="KM212" s="618"/>
      <c r="KN212" s="618"/>
      <c r="KO212" s="618"/>
      <c r="KP212" s="618"/>
      <c r="KQ212" s="618"/>
      <c r="KR212" s="618"/>
      <c r="KS212" s="618"/>
      <c r="KT212" s="618"/>
      <c r="KU212" s="618"/>
      <c r="KV212" s="618"/>
      <c r="KW212" s="618"/>
      <c r="KX212" s="618"/>
      <c r="KY212" s="618"/>
      <c r="KZ212" s="618"/>
      <c r="LA212" s="618"/>
      <c r="LB212" s="618"/>
      <c r="LC212" s="618"/>
      <c r="LD212" s="618"/>
      <c r="LE212" s="618"/>
      <c r="LF212" s="618"/>
      <c r="LG212" s="618"/>
      <c r="LH212" s="618"/>
      <c r="LI212" s="618"/>
      <c r="LJ212" s="618"/>
      <c r="LK212" s="618"/>
      <c r="LL212" s="618"/>
      <c r="LM212" s="618"/>
      <c r="LN212" s="618"/>
      <c r="LO212" s="618"/>
      <c r="LP212" s="618"/>
      <c r="LQ212" s="618"/>
      <c r="LR212" s="618"/>
      <c r="LS212" s="618"/>
      <c r="LT212" s="618"/>
      <c r="LU212" s="618"/>
      <c r="LV212" s="618"/>
      <c r="LW212" s="618"/>
      <c r="LX212" s="618"/>
      <c r="LY212" s="618"/>
      <c r="LZ212" s="618"/>
      <c r="MA212" s="618"/>
      <c r="MB212" s="618"/>
      <c r="MC212" s="618"/>
      <c r="MD212" s="618"/>
      <c r="ME212" s="618"/>
      <c r="MF212" s="618"/>
      <c r="MG212" s="618"/>
      <c r="MH212" s="618"/>
      <c r="MI212" s="618"/>
      <c r="MJ212" s="618"/>
      <c r="MK212" s="618"/>
      <c r="ML212" s="618"/>
      <c r="MM212" s="618"/>
      <c r="MN212" s="618"/>
      <c r="MO212" s="618"/>
      <c r="MP212" s="618"/>
      <c r="MQ212" s="618"/>
      <c r="MR212" s="618"/>
      <c r="MS212" s="618"/>
      <c r="MT212" s="618"/>
      <c r="MU212" s="618"/>
    </row>
    <row r="213" spans="1:359" s="242" customFormat="1" ht="11" customHeight="1" thickBot="1">
      <c r="B213" s="243"/>
      <c r="C213" s="367"/>
      <c r="D213" s="267" t="str">
        <f t="shared" si="20"/>
        <v/>
      </c>
      <c r="E213" s="268"/>
      <c r="F213" s="311"/>
      <c r="G213" s="353" t="str">
        <f t="array" ref="G213">IF(D213="","",VLOOKUP(D213,'Etape 2 (Biométrie)'!W$14:AB$76,6,FALSE)/COUNTIF('Etape 2 (Biométrie)'!D$13:D$2512,D213)*SUM(IF(('Etape 2 (Biométrie)'!D$13:D$2512=D213)*(LEN('Etape 2 (Biométrie)'!H$13:H$2512)&gt;0),1)))</f>
        <v/>
      </c>
      <c r="H213" s="269"/>
      <c r="I213" s="305"/>
      <c r="J213" s="353" t="str">
        <f>IF(D213="","",VLOOKUP(D213,'Etape 2 (Biométrie)'!W48:AB110,6,FALSE))</f>
        <v/>
      </c>
      <c r="K213" s="270"/>
      <c r="L213" s="800" t="str">
        <f t="shared" si="22"/>
        <v/>
      </c>
      <c r="M213" s="800"/>
      <c r="N213" s="270"/>
      <c r="O213" s="271" t="str">
        <f t="shared" si="21"/>
        <v/>
      </c>
      <c r="P213" s="742"/>
      <c r="Q213" s="742"/>
      <c r="R213" s="370"/>
      <c r="S213" s="370"/>
      <c r="T213" s="370"/>
      <c r="U213" s="249"/>
      <c r="AK213" s="252"/>
      <c r="AL213" s="252"/>
      <c r="AM213" s="252"/>
      <c r="AN213" s="252"/>
      <c r="AO213" s="252"/>
      <c r="CB213" s="618"/>
      <c r="CC213" s="618"/>
      <c r="CD213" s="618"/>
      <c r="CE213" s="618"/>
      <c r="CF213" s="618"/>
      <c r="CG213" s="618"/>
      <c r="CH213" s="618"/>
      <c r="CI213" s="618"/>
      <c r="CJ213" s="618"/>
      <c r="CK213" s="618"/>
      <c r="CL213" s="618"/>
      <c r="CM213" s="618"/>
      <c r="CN213" s="618"/>
      <c r="CO213" s="618"/>
      <c r="CP213" s="618"/>
      <c r="CQ213" s="618"/>
      <c r="CR213" s="618"/>
      <c r="CS213" s="618"/>
      <c r="CT213" s="618"/>
      <c r="CU213" s="618"/>
      <c r="CV213" s="618"/>
      <c r="CW213" s="618"/>
      <c r="CX213" s="618"/>
      <c r="CY213" s="618"/>
      <c r="CZ213" s="618"/>
      <c r="DA213" s="618"/>
      <c r="DB213" s="618"/>
      <c r="DC213" s="618"/>
      <c r="DD213" s="618"/>
      <c r="DE213" s="618"/>
      <c r="DF213" s="618"/>
      <c r="DG213" s="618"/>
      <c r="DH213" s="618"/>
      <c r="DI213" s="618"/>
      <c r="DJ213" s="618"/>
      <c r="DK213" s="618"/>
      <c r="DL213" s="618"/>
      <c r="DM213" s="618"/>
      <c r="DN213" s="618"/>
      <c r="DO213" s="618"/>
      <c r="DP213" s="618"/>
      <c r="DQ213" s="618"/>
      <c r="DR213" s="618"/>
      <c r="DS213" s="618"/>
      <c r="DT213" s="618"/>
      <c r="DU213" s="618"/>
      <c r="DV213" s="618"/>
      <c r="DW213" s="618"/>
      <c r="DX213" s="618"/>
      <c r="DY213" s="618"/>
      <c r="DZ213" s="618"/>
      <c r="EA213" s="618"/>
      <c r="EB213" s="618"/>
      <c r="EC213" s="618"/>
      <c r="ED213" s="618"/>
      <c r="EE213" s="618"/>
      <c r="EF213" s="618"/>
      <c r="EG213" s="618"/>
      <c r="EH213" s="618"/>
      <c r="EI213" s="618"/>
      <c r="EJ213" s="618"/>
      <c r="EK213" s="618"/>
      <c r="EL213" s="618"/>
      <c r="EM213" s="618"/>
      <c r="EN213" s="618"/>
      <c r="EO213" s="618"/>
      <c r="EP213" s="618"/>
      <c r="EQ213" s="618"/>
      <c r="ER213" s="618"/>
      <c r="ES213" s="618"/>
      <c r="ET213" s="618"/>
      <c r="EU213" s="618"/>
      <c r="EV213" s="618"/>
      <c r="EW213" s="618"/>
      <c r="EX213" s="618"/>
      <c r="EY213" s="618"/>
      <c r="EZ213" s="618"/>
      <c r="FA213" s="618"/>
      <c r="FB213" s="618"/>
      <c r="FC213" s="618"/>
      <c r="FD213" s="618"/>
      <c r="FE213" s="618"/>
      <c r="FF213" s="618"/>
      <c r="FG213" s="618"/>
      <c r="FH213" s="618"/>
      <c r="FI213" s="618"/>
      <c r="FJ213" s="618"/>
      <c r="FK213" s="618"/>
      <c r="FL213" s="618"/>
      <c r="FM213" s="618"/>
      <c r="FN213" s="618"/>
      <c r="FO213" s="618"/>
      <c r="FP213" s="618"/>
      <c r="FQ213" s="618"/>
      <c r="FR213" s="618"/>
      <c r="FS213" s="618"/>
      <c r="FT213" s="618"/>
      <c r="FU213" s="618"/>
      <c r="FV213" s="618"/>
      <c r="FW213" s="618"/>
      <c r="FX213" s="618"/>
      <c r="FY213" s="618"/>
      <c r="FZ213" s="618"/>
      <c r="GA213" s="618"/>
      <c r="GB213" s="618"/>
      <c r="GC213" s="618"/>
      <c r="GD213" s="618"/>
      <c r="GE213" s="618"/>
      <c r="GF213" s="618"/>
      <c r="GG213" s="618"/>
      <c r="GH213" s="618"/>
      <c r="GI213" s="618"/>
      <c r="GJ213" s="618"/>
      <c r="GK213" s="618"/>
      <c r="GL213" s="618"/>
      <c r="GM213" s="618"/>
      <c r="GN213" s="618"/>
      <c r="GO213" s="618"/>
      <c r="GP213" s="618"/>
      <c r="GQ213" s="618"/>
      <c r="GR213" s="618"/>
      <c r="GS213" s="618"/>
      <c r="GT213" s="618"/>
      <c r="GU213" s="618"/>
      <c r="GV213" s="618"/>
      <c r="GW213" s="618"/>
      <c r="GX213" s="618"/>
      <c r="GY213" s="618"/>
      <c r="GZ213" s="618"/>
      <c r="HA213" s="618"/>
      <c r="HB213" s="618"/>
      <c r="HC213" s="618"/>
      <c r="HD213" s="618"/>
      <c r="HE213" s="618"/>
      <c r="HF213" s="618"/>
      <c r="HG213" s="618"/>
      <c r="HH213" s="618"/>
      <c r="HI213" s="618"/>
      <c r="HJ213" s="618"/>
      <c r="HK213" s="618"/>
      <c r="HL213" s="618"/>
      <c r="HM213" s="618"/>
      <c r="HN213" s="618"/>
      <c r="HO213" s="618"/>
      <c r="HP213" s="618"/>
      <c r="HQ213" s="618"/>
      <c r="HR213" s="618"/>
      <c r="HS213" s="618"/>
      <c r="HT213" s="618"/>
      <c r="HU213" s="618"/>
      <c r="HV213" s="618"/>
      <c r="HW213" s="618"/>
      <c r="HX213" s="618"/>
      <c r="HY213" s="618"/>
      <c r="HZ213" s="618"/>
      <c r="IA213" s="618"/>
      <c r="IB213" s="618"/>
      <c r="IC213" s="618"/>
      <c r="ID213" s="618"/>
      <c r="IE213" s="618"/>
      <c r="IF213" s="618"/>
      <c r="IG213" s="618"/>
      <c r="IH213" s="618"/>
      <c r="II213" s="618"/>
      <c r="IJ213" s="618"/>
      <c r="IK213" s="618"/>
      <c r="IL213" s="618"/>
      <c r="IM213" s="618"/>
      <c r="IN213" s="618"/>
      <c r="IO213" s="618"/>
      <c r="IP213" s="618"/>
      <c r="IQ213" s="618"/>
      <c r="IR213" s="618"/>
      <c r="IS213" s="618"/>
      <c r="IT213" s="618"/>
      <c r="IU213" s="618"/>
      <c r="IV213" s="618"/>
      <c r="IW213" s="618"/>
      <c r="IX213" s="618"/>
      <c r="IY213" s="618"/>
      <c r="IZ213" s="618"/>
      <c r="JA213" s="618"/>
      <c r="JB213" s="618"/>
      <c r="JC213" s="618"/>
      <c r="JD213" s="618"/>
      <c r="JE213" s="618"/>
      <c r="JF213" s="618"/>
      <c r="JG213" s="618"/>
      <c r="JH213" s="618"/>
      <c r="JI213" s="618"/>
      <c r="JJ213" s="618"/>
      <c r="JK213" s="618"/>
      <c r="JL213" s="618"/>
      <c r="JM213" s="618"/>
      <c r="JN213" s="618"/>
      <c r="JO213" s="618"/>
      <c r="JP213" s="618"/>
      <c r="JQ213" s="618"/>
      <c r="JR213" s="618"/>
      <c r="JS213" s="618"/>
      <c r="JT213" s="618"/>
      <c r="JU213" s="618"/>
      <c r="JV213" s="618"/>
      <c r="JW213" s="618"/>
      <c r="JX213" s="618"/>
      <c r="JY213" s="618"/>
      <c r="JZ213" s="618"/>
      <c r="KA213" s="618"/>
      <c r="KB213" s="618"/>
      <c r="KC213" s="618"/>
      <c r="KD213" s="618"/>
      <c r="KE213" s="618"/>
      <c r="KF213" s="618"/>
      <c r="KG213" s="618"/>
      <c r="KH213" s="618"/>
      <c r="KI213" s="618"/>
      <c r="KJ213" s="618"/>
      <c r="KK213" s="618"/>
      <c r="KL213" s="618"/>
      <c r="KM213" s="618"/>
      <c r="KN213" s="618"/>
      <c r="KO213" s="618"/>
      <c r="KP213" s="618"/>
      <c r="KQ213" s="618"/>
      <c r="KR213" s="618"/>
      <c r="KS213" s="618"/>
      <c r="KT213" s="618"/>
      <c r="KU213" s="618"/>
      <c r="KV213" s="618"/>
      <c r="KW213" s="618"/>
      <c r="KX213" s="618"/>
      <c r="KY213" s="618"/>
      <c r="KZ213" s="618"/>
      <c r="LA213" s="618"/>
      <c r="LB213" s="618"/>
      <c r="LC213" s="618"/>
      <c r="LD213" s="618"/>
      <c r="LE213" s="618"/>
      <c r="LF213" s="618"/>
      <c r="LG213" s="618"/>
      <c r="LH213" s="618"/>
      <c r="LI213" s="618"/>
      <c r="LJ213" s="618"/>
      <c r="LK213" s="618"/>
      <c r="LL213" s="618"/>
      <c r="LM213" s="618"/>
      <c r="LN213" s="618"/>
      <c r="LO213" s="618"/>
      <c r="LP213" s="618"/>
      <c r="LQ213" s="618"/>
      <c r="LR213" s="618"/>
      <c r="LS213" s="618"/>
      <c r="LT213" s="618"/>
      <c r="LU213" s="618"/>
      <c r="LV213" s="618"/>
      <c r="LW213" s="618"/>
      <c r="LX213" s="618"/>
      <c r="LY213" s="618"/>
      <c r="LZ213" s="618"/>
      <c r="MA213" s="618"/>
      <c r="MB213" s="618"/>
      <c r="MC213" s="618"/>
      <c r="MD213" s="618"/>
      <c r="ME213" s="618"/>
      <c r="MF213" s="618"/>
      <c r="MG213" s="618"/>
      <c r="MH213" s="618"/>
      <c r="MI213" s="618"/>
      <c r="MJ213" s="618"/>
      <c r="MK213" s="618"/>
      <c r="ML213" s="618"/>
      <c r="MM213" s="618"/>
      <c r="MN213" s="618"/>
      <c r="MO213" s="618"/>
      <c r="MP213" s="618"/>
      <c r="MQ213" s="618"/>
      <c r="MR213" s="618"/>
      <c r="MS213" s="618"/>
      <c r="MT213" s="618"/>
      <c r="MU213" s="618"/>
    </row>
    <row r="214" spans="1:359" s="242" customFormat="1" ht="11" customHeight="1" thickBot="1">
      <c r="A214" s="371"/>
      <c r="B214" s="35"/>
      <c r="C214" s="368"/>
      <c r="D214" s="363"/>
      <c r="E214" s="363"/>
      <c r="F214" s="363"/>
      <c r="G214" s="363"/>
      <c r="H214" s="363"/>
      <c r="I214" s="363"/>
      <c r="J214" s="363"/>
      <c r="K214" s="363"/>
      <c r="L214" s="363"/>
      <c r="M214" s="440"/>
      <c r="N214" s="363"/>
      <c r="O214" s="363"/>
      <c r="P214" s="363"/>
      <c r="Q214" s="363"/>
      <c r="R214" s="363"/>
      <c r="S214" s="363"/>
      <c r="T214" s="363"/>
      <c r="U214" s="38"/>
      <c r="V214" s="28"/>
      <c r="AK214" s="252"/>
      <c r="AL214" s="252"/>
      <c r="AM214" s="252"/>
      <c r="AN214" s="252"/>
      <c r="AO214" s="252"/>
      <c r="CB214" s="618"/>
      <c r="CC214" s="618"/>
      <c r="CD214" s="618"/>
      <c r="CE214" s="618"/>
      <c r="CF214" s="618"/>
      <c r="CG214" s="618"/>
      <c r="CH214" s="618"/>
      <c r="CI214" s="618"/>
      <c r="CJ214" s="618"/>
      <c r="CK214" s="618"/>
      <c r="CL214" s="618"/>
      <c r="CM214" s="618"/>
      <c r="CN214" s="618"/>
      <c r="CO214" s="618"/>
      <c r="CP214" s="618"/>
      <c r="CQ214" s="618"/>
      <c r="CR214" s="618"/>
      <c r="CS214" s="618"/>
      <c r="CT214" s="618"/>
      <c r="CU214" s="618"/>
      <c r="CV214" s="618"/>
      <c r="CW214" s="618"/>
      <c r="CX214" s="618"/>
      <c r="CY214" s="618"/>
      <c r="CZ214" s="618"/>
      <c r="DA214" s="618"/>
      <c r="DB214" s="618"/>
      <c r="DC214" s="618"/>
      <c r="DD214" s="618"/>
      <c r="DE214" s="618"/>
      <c r="DF214" s="618"/>
      <c r="DG214" s="618"/>
      <c r="DH214" s="618"/>
      <c r="DI214" s="618"/>
      <c r="DJ214" s="618"/>
      <c r="DK214" s="618"/>
      <c r="DL214" s="618"/>
      <c r="DM214" s="618"/>
      <c r="DN214" s="618"/>
      <c r="DO214" s="618"/>
      <c r="DP214" s="618"/>
      <c r="DQ214" s="618"/>
      <c r="DR214" s="618"/>
      <c r="DS214" s="618"/>
      <c r="DT214" s="618"/>
      <c r="DU214" s="618"/>
      <c r="DV214" s="618"/>
      <c r="DW214" s="618"/>
      <c r="DX214" s="618"/>
      <c r="DY214" s="618"/>
      <c r="DZ214" s="618"/>
      <c r="EA214" s="618"/>
      <c r="EB214" s="618"/>
      <c r="EC214" s="618"/>
      <c r="ED214" s="618"/>
      <c r="EE214" s="618"/>
      <c r="EF214" s="618"/>
      <c r="EG214" s="618"/>
      <c r="EH214" s="618"/>
      <c r="EI214" s="618"/>
      <c r="EJ214" s="618"/>
      <c r="EK214" s="618"/>
      <c r="EL214" s="618"/>
      <c r="EM214" s="618"/>
      <c r="EN214" s="618"/>
      <c r="EO214" s="618"/>
      <c r="EP214" s="618"/>
      <c r="EQ214" s="618"/>
      <c r="ER214" s="618"/>
      <c r="ES214" s="618"/>
      <c r="ET214" s="618"/>
      <c r="EU214" s="618"/>
      <c r="EV214" s="618"/>
      <c r="EW214" s="618"/>
      <c r="EX214" s="618"/>
      <c r="EY214" s="618"/>
      <c r="EZ214" s="618"/>
      <c r="FA214" s="618"/>
      <c r="FB214" s="618"/>
      <c r="FC214" s="618"/>
      <c r="FD214" s="618"/>
      <c r="FE214" s="618"/>
      <c r="FF214" s="618"/>
      <c r="FG214" s="618"/>
      <c r="FH214" s="618"/>
      <c r="FI214" s="618"/>
      <c r="FJ214" s="618"/>
      <c r="FK214" s="618"/>
      <c r="FL214" s="618"/>
      <c r="FM214" s="618"/>
      <c r="FN214" s="618"/>
      <c r="FO214" s="618"/>
      <c r="FP214" s="618"/>
      <c r="FQ214" s="618"/>
      <c r="FR214" s="618"/>
      <c r="FS214" s="618"/>
      <c r="FT214" s="618"/>
      <c r="FU214" s="618"/>
      <c r="FV214" s="618"/>
      <c r="FW214" s="618"/>
      <c r="FX214" s="618"/>
      <c r="FY214" s="618"/>
      <c r="FZ214" s="618"/>
      <c r="GA214" s="618"/>
      <c r="GB214" s="618"/>
      <c r="GC214" s="618"/>
      <c r="GD214" s="618"/>
      <c r="GE214" s="618"/>
      <c r="GF214" s="618"/>
      <c r="GG214" s="618"/>
      <c r="GH214" s="618"/>
      <c r="GI214" s="618"/>
      <c r="GJ214" s="618"/>
      <c r="GK214" s="618"/>
      <c r="GL214" s="618"/>
      <c r="GM214" s="618"/>
      <c r="GN214" s="618"/>
      <c r="GO214" s="618"/>
      <c r="GP214" s="618"/>
      <c r="GQ214" s="618"/>
      <c r="GR214" s="618"/>
      <c r="GS214" s="618"/>
      <c r="GT214" s="618"/>
      <c r="GU214" s="618"/>
      <c r="GV214" s="618"/>
      <c r="GW214" s="618"/>
      <c r="GX214" s="618"/>
      <c r="GY214" s="618"/>
      <c r="GZ214" s="618"/>
      <c r="HA214" s="618"/>
      <c r="HB214" s="618"/>
      <c r="HC214" s="618"/>
      <c r="HD214" s="618"/>
      <c r="HE214" s="618"/>
      <c r="HF214" s="618"/>
      <c r="HG214" s="618"/>
      <c r="HH214" s="618"/>
      <c r="HI214" s="618"/>
      <c r="HJ214" s="618"/>
      <c r="HK214" s="618"/>
      <c r="HL214" s="618"/>
      <c r="HM214" s="618"/>
      <c r="HN214" s="618"/>
      <c r="HO214" s="618"/>
      <c r="HP214" s="618"/>
      <c r="HQ214" s="618"/>
      <c r="HR214" s="618"/>
      <c r="HS214" s="618"/>
      <c r="HT214" s="618"/>
      <c r="HU214" s="618"/>
      <c r="HV214" s="618"/>
      <c r="HW214" s="618"/>
      <c r="HX214" s="618"/>
      <c r="HY214" s="618"/>
      <c r="HZ214" s="618"/>
      <c r="IA214" s="618"/>
      <c r="IB214" s="618"/>
      <c r="IC214" s="618"/>
      <c r="ID214" s="618"/>
      <c r="IE214" s="618"/>
      <c r="IF214" s="618"/>
      <c r="IG214" s="618"/>
      <c r="IH214" s="618"/>
      <c r="II214" s="618"/>
      <c r="IJ214" s="618"/>
      <c r="IK214" s="618"/>
      <c r="IL214" s="618"/>
      <c r="IM214" s="618"/>
      <c r="IN214" s="618"/>
      <c r="IO214" s="618"/>
      <c r="IP214" s="618"/>
      <c r="IQ214" s="618"/>
      <c r="IR214" s="618"/>
      <c r="IS214" s="618"/>
      <c r="IT214" s="618"/>
      <c r="IU214" s="618"/>
      <c r="IV214" s="618"/>
      <c r="IW214" s="618"/>
      <c r="IX214" s="618"/>
      <c r="IY214" s="618"/>
      <c r="IZ214" s="618"/>
      <c r="JA214" s="618"/>
      <c r="JB214" s="618"/>
      <c r="JC214" s="618"/>
      <c r="JD214" s="618"/>
      <c r="JE214" s="618"/>
      <c r="JF214" s="618"/>
      <c r="JG214" s="618"/>
      <c r="JH214" s="618"/>
      <c r="JI214" s="618"/>
      <c r="JJ214" s="618"/>
      <c r="JK214" s="618"/>
      <c r="JL214" s="618"/>
      <c r="JM214" s="618"/>
      <c r="JN214" s="618"/>
      <c r="JO214" s="618"/>
      <c r="JP214" s="618"/>
      <c r="JQ214" s="618"/>
      <c r="JR214" s="618"/>
      <c r="JS214" s="618"/>
      <c r="JT214" s="618"/>
      <c r="JU214" s="618"/>
      <c r="JV214" s="618"/>
      <c r="JW214" s="618"/>
      <c r="JX214" s="618"/>
      <c r="JY214" s="618"/>
      <c r="JZ214" s="618"/>
      <c r="KA214" s="618"/>
      <c r="KB214" s="618"/>
      <c r="KC214" s="618"/>
      <c r="KD214" s="618"/>
      <c r="KE214" s="618"/>
      <c r="KF214" s="618"/>
      <c r="KG214" s="618"/>
      <c r="KH214" s="618"/>
      <c r="KI214" s="618"/>
      <c r="KJ214" s="618"/>
      <c r="KK214" s="618"/>
      <c r="KL214" s="618"/>
      <c r="KM214" s="618"/>
      <c r="KN214" s="618"/>
      <c r="KO214" s="618"/>
      <c r="KP214" s="618"/>
      <c r="KQ214" s="618"/>
      <c r="KR214" s="618"/>
      <c r="KS214" s="618"/>
      <c r="KT214" s="618"/>
      <c r="KU214" s="618"/>
      <c r="KV214" s="618"/>
      <c r="KW214" s="618"/>
      <c r="KX214" s="618"/>
      <c r="KY214" s="618"/>
      <c r="KZ214" s="618"/>
      <c r="LA214" s="618"/>
      <c r="LB214" s="618"/>
      <c r="LC214" s="618"/>
      <c r="LD214" s="618"/>
      <c r="LE214" s="618"/>
      <c r="LF214" s="618"/>
      <c r="LG214" s="618"/>
      <c r="LH214" s="618"/>
      <c r="LI214" s="618"/>
      <c r="LJ214" s="618"/>
      <c r="LK214" s="618"/>
      <c r="LL214" s="618"/>
      <c r="LM214" s="618"/>
      <c r="LN214" s="618"/>
      <c r="LO214" s="618"/>
      <c r="LP214" s="618"/>
      <c r="LQ214" s="618"/>
      <c r="LR214" s="618"/>
      <c r="LS214" s="618"/>
      <c r="LT214" s="618"/>
      <c r="LU214" s="618"/>
      <c r="LV214" s="618"/>
      <c r="LW214" s="618"/>
      <c r="LX214" s="618"/>
      <c r="LY214" s="618"/>
      <c r="LZ214" s="618"/>
      <c r="MA214" s="618"/>
      <c r="MB214" s="618"/>
      <c r="MC214" s="618"/>
      <c r="MD214" s="618"/>
      <c r="ME214" s="618"/>
      <c r="MF214" s="618"/>
      <c r="MG214" s="618"/>
      <c r="MH214" s="618"/>
      <c r="MI214" s="618"/>
      <c r="MJ214" s="618"/>
      <c r="MK214" s="618"/>
      <c r="ML214" s="618"/>
      <c r="MM214" s="618"/>
      <c r="MN214" s="618"/>
      <c r="MO214" s="618"/>
      <c r="MP214" s="618"/>
      <c r="MQ214" s="618"/>
      <c r="MR214" s="618"/>
      <c r="MS214" s="618"/>
      <c r="MT214" s="618"/>
      <c r="MU214" s="618"/>
    </row>
    <row r="215" spans="1:359" s="242" customFormat="1" ht="4" customHeight="1">
      <c r="A215" s="371"/>
      <c r="B215" s="240"/>
      <c r="C215" s="228"/>
      <c r="D215" s="228"/>
      <c r="E215" s="228"/>
      <c r="F215" s="228"/>
      <c r="G215" s="228"/>
      <c r="H215" s="228"/>
      <c r="I215" s="228"/>
      <c r="J215" s="228"/>
      <c r="K215" s="228"/>
      <c r="L215" s="228"/>
      <c r="M215" s="485"/>
      <c r="N215" s="228"/>
      <c r="O215" s="228"/>
      <c r="P215" s="228"/>
      <c r="Q215" s="228"/>
      <c r="R215" s="228"/>
      <c r="S215" s="228"/>
      <c r="T215" s="228"/>
      <c r="U215" s="230"/>
      <c r="V215" s="28"/>
      <c r="AK215" s="252"/>
      <c r="AL215" s="252"/>
      <c r="AM215" s="252"/>
      <c r="AN215" s="252"/>
      <c r="AO215" s="252"/>
      <c r="CB215" s="618"/>
      <c r="CC215" s="618"/>
      <c r="CD215" s="618"/>
      <c r="CE215" s="618"/>
      <c r="CF215" s="618"/>
      <c r="CG215" s="618"/>
      <c r="CH215" s="618"/>
      <c r="CI215" s="618"/>
      <c r="CJ215" s="618"/>
      <c r="CK215" s="618"/>
      <c r="CL215" s="618"/>
      <c r="CM215" s="618"/>
      <c r="CN215" s="618"/>
      <c r="CO215" s="618"/>
      <c r="CP215" s="618"/>
      <c r="CQ215" s="618"/>
      <c r="CR215" s="618"/>
      <c r="CS215" s="618"/>
      <c r="CT215" s="618"/>
      <c r="CU215" s="618"/>
      <c r="CV215" s="618"/>
      <c r="CW215" s="618"/>
      <c r="CX215" s="618"/>
      <c r="CY215" s="618"/>
      <c r="CZ215" s="618"/>
      <c r="DA215" s="618"/>
      <c r="DB215" s="618"/>
      <c r="DC215" s="618"/>
      <c r="DD215" s="618"/>
      <c r="DE215" s="618"/>
      <c r="DF215" s="618"/>
      <c r="DG215" s="618"/>
      <c r="DH215" s="618"/>
      <c r="DI215" s="618"/>
      <c r="DJ215" s="618"/>
      <c r="DK215" s="618"/>
      <c r="DL215" s="618"/>
      <c r="DM215" s="618"/>
      <c r="DN215" s="618"/>
      <c r="DO215" s="618"/>
      <c r="DP215" s="618"/>
      <c r="DQ215" s="618"/>
      <c r="DR215" s="618"/>
      <c r="DS215" s="618"/>
      <c r="DT215" s="618"/>
      <c r="DU215" s="618"/>
      <c r="DV215" s="618"/>
      <c r="DW215" s="618"/>
      <c r="DX215" s="618"/>
      <c r="DY215" s="618"/>
      <c r="DZ215" s="618"/>
      <c r="EA215" s="618"/>
      <c r="EB215" s="618"/>
      <c r="EC215" s="618"/>
      <c r="ED215" s="618"/>
      <c r="EE215" s="618"/>
      <c r="EF215" s="618"/>
      <c r="EG215" s="618"/>
      <c r="EH215" s="618"/>
      <c r="EI215" s="618"/>
      <c r="EJ215" s="618"/>
      <c r="EK215" s="618"/>
      <c r="EL215" s="618"/>
      <c r="EM215" s="618"/>
      <c r="EN215" s="618"/>
      <c r="EO215" s="618"/>
      <c r="EP215" s="618"/>
      <c r="EQ215" s="618"/>
      <c r="ER215" s="618"/>
      <c r="ES215" s="618"/>
      <c r="ET215" s="618"/>
      <c r="EU215" s="618"/>
      <c r="EV215" s="618"/>
      <c r="EW215" s="618"/>
      <c r="EX215" s="618"/>
      <c r="EY215" s="618"/>
      <c r="EZ215" s="618"/>
      <c r="FA215" s="618"/>
      <c r="FB215" s="618"/>
      <c r="FC215" s="618"/>
      <c r="FD215" s="618"/>
      <c r="FE215" s="618"/>
      <c r="FF215" s="618"/>
      <c r="FG215" s="618"/>
      <c r="FH215" s="618"/>
      <c r="FI215" s="618"/>
      <c r="FJ215" s="618"/>
      <c r="FK215" s="618"/>
      <c r="FL215" s="618"/>
      <c r="FM215" s="618"/>
      <c r="FN215" s="618"/>
      <c r="FO215" s="618"/>
      <c r="FP215" s="618"/>
      <c r="FQ215" s="618"/>
      <c r="FR215" s="618"/>
      <c r="FS215" s="618"/>
      <c r="FT215" s="618"/>
      <c r="FU215" s="618"/>
      <c r="FV215" s="618"/>
      <c r="FW215" s="618"/>
      <c r="FX215" s="618"/>
      <c r="FY215" s="618"/>
      <c r="FZ215" s="618"/>
      <c r="GA215" s="618"/>
      <c r="GB215" s="618"/>
      <c r="GC215" s="618"/>
      <c r="GD215" s="618"/>
      <c r="GE215" s="618"/>
      <c r="GF215" s="618"/>
      <c r="GG215" s="618"/>
      <c r="GH215" s="618"/>
      <c r="GI215" s="618"/>
      <c r="GJ215" s="618"/>
      <c r="GK215" s="618"/>
      <c r="GL215" s="618"/>
      <c r="GM215" s="618"/>
      <c r="GN215" s="618"/>
      <c r="GO215" s="618"/>
      <c r="GP215" s="618"/>
      <c r="GQ215" s="618"/>
      <c r="GR215" s="618"/>
      <c r="GS215" s="618"/>
      <c r="GT215" s="618"/>
      <c r="GU215" s="618"/>
      <c r="GV215" s="618"/>
      <c r="GW215" s="618"/>
      <c r="GX215" s="618"/>
      <c r="GY215" s="618"/>
      <c r="GZ215" s="618"/>
      <c r="HA215" s="618"/>
      <c r="HB215" s="618"/>
      <c r="HC215" s="618"/>
      <c r="HD215" s="618"/>
      <c r="HE215" s="618"/>
      <c r="HF215" s="618"/>
      <c r="HG215" s="618"/>
      <c r="HH215" s="618"/>
      <c r="HI215" s="618"/>
      <c r="HJ215" s="618"/>
      <c r="HK215" s="618"/>
      <c r="HL215" s="618"/>
      <c r="HM215" s="618"/>
      <c r="HN215" s="618"/>
      <c r="HO215" s="618"/>
      <c r="HP215" s="618"/>
      <c r="HQ215" s="618"/>
      <c r="HR215" s="618"/>
      <c r="HS215" s="618"/>
      <c r="HT215" s="618"/>
      <c r="HU215" s="618"/>
      <c r="HV215" s="618"/>
      <c r="HW215" s="618"/>
      <c r="HX215" s="618"/>
      <c r="HY215" s="618"/>
      <c r="HZ215" s="618"/>
      <c r="IA215" s="618"/>
      <c r="IB215" s="618"/>
      <c r="IC215" s="618"/>
      <c r="ID215" s="618"/>
      <c r="IE215" s="618"/>
      <c r="IF215" s="618"/>
      <c r="IG215" s="618"/>
      <c r="IH215" s="618"/>
      <c r="II215" s="618"/>
      <c r="IJ215" s="618"/>
      <c r="IK215" s="618"/>
      <c r="IL215" s="618"/>
      <c r="IM215" s="618"/>
      <c r="IN215" s="618"/>
      <c r="IO215" s="618"/>
      <c r="IP215" s="618"/>
      <c r="IQ215" s="618"/>
      <c r="IR215" s="618"/>
      <c r="IS215" s="618"/>
      <c r="IT215" s="618"/>
      <c r="IU215" s="618"/>
      <c r="IV215" s="618"/>
      <c r="IW215" s="618"/>
      <c r="IX215" s="618"/>
      <c r="IY215" s="618"/>
      <c r="IZ215" s="618"/>
      <c r="JA215" s="618"/>
      <c r="JB215" s="618"/>
      <c r="JC215" s="618"/>
      <c r="JD215" s="618"/>
      <c r="JE215" s="618"/>
      <c r="JF215" s="618"/>
      <c r="JG215" s="618"/>
      <c r="JH215" s="618"/>
      <c r="JI215" s="618"/>
      <c r="JJ215" s="618"/>
      <c r="JK215" s="618"/>
      <c r="JL215" s="618"/>
      <c r="JM215" s="618"/>
      <c r="JN215" s="618"/>
      <c r="JO215" s="618"/>
      <c r="JP215" s="618"/>
      <c r="JQ215" s="618"/>
      <c r="JR215" s="618"/>
      <c r="JS215" s="618"/>
      <c r="JT215" s="618"/>
      <c r="JU215" s="618"/>
      <c r="JV215" s="618"/>
      <c r="JW215" s="618"/>
      <c r="JX215" s="618"/>
      <c r="JY215" s="618"/>
      <c r="JZ215" s="618"/>
      <c r="KA215" s="618"/>
      <c r="KB215" s="618"/>
      <c r="KC215" s="618"/>
      <c r="KD215" s="618"/>
      <c r="KE215" s="618"/>
      <c r="KF215" s="618"/>
      <c r="KG215" s="618"/>
      <c r="KH215" s="618"/>
      <c r="KI215" s="618"/>
      <c r="KJ215" s="618"/>
      <c r="KK215" s="618"/>
      <c r="KL215" s="618"/>
      <c r="KM215" s="618"/>
      <c r="KN215" s="618"/>
      <c r="KO215" s="618"/>
      <c r="KP215" s="618"/>
      <c r="KQ215" s="618"/>
      <c r="KR215" s="618"/>
      <c r="KS215" s="618"/>
      <c r="KT215" s="618"/>
      <c r="KU215" s="618"/>
      <c r="KV215" s="618"/>
      <c r="KW215" s="618"/>
      <c r="KX215" s="618"/>
      <c r="KY215" s="618"/>
      <c r="KZ215" s="618"/>
      <c r="LA215" s="618"/>
      <c r="LB215" s="618"/>
      <c r="LC215" s="618"/>
      <c r="LD215" s="618"/>
      <c r="LE215" s="618"/>
      <c r="LF215" s="618"/>
      <c r="LG215" s="618"/>
      <c r="LH215" s="618"/>
      <c r="LI215" s="618"/>
      <c r="LJ215" s="618"/>
      <c r="LK215" s="618"/>
      <c r="LL215" s="618"/>
      <c r="LM215" s="618"/>
      <c r="LN215" s="618"/>
      <c r="LO215" s="618"/>
      <c r="LP215" s="618"/>
      <c r="LQ215" s="618"/>
      <c r="LR215" s="618"/>
      <c r="LS215" s="618"/>
      <c r="LT215" s="618"/>
      <c r="LU215" s="618"/>
      <c r="LV215" s="618"/>
      <c r="LW215" s="618"/>
      <c r="LX215" s="618"/>
      <c r="LY215" s="618"/>
      <c r="LZ215" s="618"/>
      <c r="MA215" s="618"/>
      <c r="MB215" s="618"/>
      <c r="MC215" s="618"/>
      <c r="MD215" s="618"/>
      <c r="ME215" s="618"/>
      <c r="MF215" s="618"/>
      <c r="MG215" s="618"/>
      <c r="MH215" s="618"/>
      <c r="MI215" s="618"/>
      <c r="MJ215" s="618"/>
      <c r="MK215" s="618"/>
      <c r="ML215" s="618"/>
      <c r="MM215" s="618"/>
      <c r="MN215" s="618"/>
      <c r="MO215" s="618"/>
      <c r="MP215" s="618"/>
      <c r="MQ215" s="618"/>
      <c r="MR215" s="618"/>
      <c r="MS215" s="618"/>
      <c r="MT215" s="618"/>
      <c r="MU215" s="618"/>
    </row>
    <row r="216" spans="1:359" s="242" customFormat="1" ht="23" customHeight="1">
      <c r="A216" s="371"/>
      <c r="B216" s="188"/>
      <c r="C216" s="191" t="s">
        <v>626</v>
      </c>
      <c r="D216" s="189"/>
      <c r="E216" s="189"/>
      <c r="F216" s="189"/>
      <c r="G216" s="189"/>
      <c r="H216" s="189"/>
      <c r="I216" s="189"/>
      <c r="J216" s="189"/>
      <c r="K216" s="189"/>
      <c r="L216" s="189"/>
      <c r="M216" s="272"/>
      <c r="N216" s="189"/>
      <c r="O216" s="189"/>
      <c r="P216" s="189"/>
      <c r="Q216" s="189"/>
      <c r="R216" s="189"/>
      <c r="S216" s="189"/>
      <c r="T216" s="189"/>
      <c r="U216" s="190"/>
      <c r="V216" s="28"/>
      <c r="AK216" s="252"/>
      <c r="AL216" s="252"/>
      <c r="AM216" s="252"/>
      <c r="AN216" s="252"/>
      <c r="AO216" s="252"/>
      <c r="CB216" s="618"/>
      <c r="CC216" s="618"/>
      <c r="CD216" s="618"/>
      <c r="CE216" s="618"/>
      <c r="CF216" s="618"/>
      <c r="CG216" s="618"/>
      <c r="CH216" s="618"/>
      <c r="CI216" s="618"/>
      <c r="CJ216" s="618"/>
      <c r="CK216" s="618"/>
      <c r="CL216" s="618"/>
      <c r="CM216" s="618"/>
      <c r="CN216" s="618"/>
      <c r="CO216" s="618"/>
      <c r="CP216" s="618"/>
      <c r="CQ216" s="618"/>
      <c r="CR216" s="618"/>
      <c r="CS216" s="618"/>
      <c r="CT216" s="618"/>
      <c r="CU216" s="618"/>
      <c r="CV216" s="618"/>
      <c r="CW216" s="618"/>
      <c r="CX216" s="618"/>
      <c r="CY216" s="618"/>
      <c r="CZ216" s="618"/>
      <c r="DA216" s="618"/>
      <c r="DB216" s="618"/>
      <c r="DC216" s="618"/>
      <c r="DD216" s="618"/>
      <c r="DE216" s="618"/>
      <c r="DF216" s="618"/>
      <c r="DG216" s="618"/>
      <c r="DH216" s="618"/>
      <c r="DI216" s="618"/>
      <c r="DJ216" s="618"/>
      <c r="DK216" s="618"/>
      <c r="DL216" s="618"/>
      <c r="DM216" s="618"/>
      <c r="DN216" s="618"/>
      <c r="DO216" s="618"/>
      <c r="DP216" s="618"/>
      <c r="DQ216" s="618"/>
      <c r="DR216" s="618"/>
      <c r="DS216" s="618"/>
      <c r="DT216" s="618"/>
      <c r="DU216" s="618"/>
      <c r="DV216" s="618"/>
      <c r="DW216" s="618"/>
      <c r="DX216" s="618"/>
      <c r="DY216" s="618"/>
      <c r="DZ216" s="618"/>
      <c r="EA216" s="618"/>
      <c r="EB216" s="618"/>
      <c r="EC216" s="618"/>
      <c r="ED216" s="618"/>
      <c r="EE216" s="618"/>
      <c r="EF216" s="618"/>
      <c r="EG216" s="618"/>
      <c r="EH216" s="618"/>
      <c r="EI216" s="618"/>
      <c r="EJ216" s="618"/>
      <c r="EK216" s="618"/>
      <c r="EL216" s="618"/>
      <c r="EM216" s="618"/>
      <c r="EN216" s="618"/>
      <c r="EO216" s="618"/>
      <c r="EP216" s="618"/>
      <c r="EQ216" s="618"/>
      <c r="ER216" s="618"/>
      <c r="ES216" s="618"/>
      <c r="ET216" s="618"/>
      <c r="EU216" s="618"/>
      <c r="EV216" s="618"/>
      <c r="EW216" s="618"/>
      <c r="EX216" s="618"/>
      <c r="EY216" s="618"/>
      <c r="EZ216" s="618"/>
      <c r="FA216" s="618"/>
      <c r="FB216" s="618"/>
      <c r="FC216" s="618"/>
      <c r="FD216" s="618"/>
      <c r="FE216" s="618"/>
      <c r="FF216" s="618"/>
      <c r="FG216" s="618"/>
      <c r="FH216" s="618"/>
      <c r="FI216" s="618"/>
      <c r="FJ216" s="618"/>
      <c r="FK216" s="618"/>
      <c r="FL216" s="618"/>
      <c r="FM216" s="618"/>
      <c r="FN216" s="618"/>
      <c r="FO216" s="618"/>
      <c r="FP216" s="618"/>
      <c r="FQ216" s="618"/>
      <c r="FR216" s="618"/>
      <c r="FS216" s="618"/>
      <c r="FT216" s="618"/>
      <c r="FU216" s="618"/>
      <c r="FV216" s="618"/>
      <c r="FW216" s="618"/>
      <c r="FX216" s="618"/>
      <c r="FY216" s="618"/>
      <c r="FZ216" s="618"/>
      <c r="GA216" s="618"/>
      <c r="GB216" s="618"/>
      <c r="GC216" s="618"/>
      <c r="GD216" s="618"/>
      <c r="GE216" s="618"/>
      <c r="GF216" s="618"/>
      <c r="GG216" s="618"/>
      <c r="GH216" s="618"/>
      <c r="GI216" s="618"/>
      <c r="GJ216" s="618"/>
      <c r="GK216" s="618"/>
      <c r="GL216" s="618"/>
      <c r="GM216" s="618"/>
      <c r="GN216" s="618"/>
      <c r="GO216" s="618"/>
      <c r="GP216" s="618"/>
      <c r="GQ216" s="618"/>
      <c r="GR216" s="618"/>
      <c r="GS216" s="618"/>
      <c r="GT216" s="618"/>
      <c r="GU216" s="618"/>
      <c r="GV216" s="618"/>
      <c r="GW216" s="618"/>
      <c r="GX216" s="618"/>
      <c r="GY216" s="618"/>
      <c r="GZ216" s="618"/>
      <c r="HA216" s="618"/>
      <c r="HB216" s="618"/>
      <c r="HC216" s="618"/>
      <c r="HD216" s="618"/>
      <c r="HE216" s="618"/>
      <c r="HF216" s="618"/>
      <c r="HG216" s="618"/>
      <c r="HH216" s="618"/>
      <c r="HI216" s="618"/>
      <c r="HJ216" s="618"/>
      <c r="HK216" s="618"/>
      <c r="HL216" s="618"/>
      <c r="HM216" s="618"/>
      <c r="HN216" s="618"/>
      <c r="HO216" s="618"/>
      <c r="HP216" s="618"/>
      <c r="HQ216" s="618"/>
      <c r="HR216" s="618"/>
      <c r="HS216" s="618"/>
      <c r="HT216" s="618"/>
      <c r="HU216" s="618"/>
      <c r="HV216" s="618"/>
      <c r="HW216" s="618"/>
      <c r="HX216" s="618"/>
      <c r="HY216" s="618"/>
      <c r="HZ216" s="618"/>
      <c r="IA216" s="618"/>
      <c r="IB216" s="618"/>
      <c r="IC216" s="618"/>
      <c r="ID216" s="618"/>
      <c r="IE216" s="618"/>
      <c r="IF216" s="618"/>
      <c r="IG216" s="618"/>
      <c r="IH216" s="618"/>
      <c r="II216" s="618"/>
      <c r="IJ216" s="618"/>
      <c r="IK216" s="618"/>
      <c r="IL216" s="618"/>
      <c r="IM216" s="618"/>
      <c r="IN216" s="618"/>
      <c r="IO216" s="618"/>
      <c r="IP216" s="618"/>
      <c r="IQ216" s="618"/>
      <c r="IR216" s="618"/>
      <c r="IS216" s="618"/>
      <c r="IT216" s="618"/>
      <c r="IU216" s="618"/>
      <c r="IV216" s="618"/>
      <c r="IW216" s="618"/>
      <c r="IX216" s="618"/>
      <c r="IY216" s="618"/>
      <c r="IZ216" s="618"/>
      <c r="JA216" s="618"/>
      <c r="JB216" s="618"/>
      <c r="JC216" s="618"/>
      <c r="JD216" s="618"/>
      <c r="JE216" s="618"/>
      <c r="JF216" s="618"/>
      <c r="JG216" s="618"/>
      <c r="JH216" s="618"/>
      <c r="JI216" s="618"/>
      <c r="JJ216" s="618"/>
      <c r="JK216" s="618"/>
      <c r="JL216" s="618"/>
      <c r="JM216" s="618"/>
      <c r="JN216" s="618"/>
      <c r="JO216" s="618"/>
      <c r="JP216" s="618"/>
      <c r="JQ216" s="618"/>
      <c r="JR216" s="618"/>
      <c r="JS216" s="618"/>
      <c r="JT216" s="618"/>
      <c r="JU216" s="618"/>
      <c r="JV216" s="618"/>
      <c r="JW216" s="618"/>
      <c r="JX216" s="618"/>
      <c r="JY216" s="618"/>
      <c r="JZ216" s="618"/>
      <c r="KA216" s="618"/>
      <c r="KB216" s="618"/>
      <c r="KC216" s="618"/>
      <c r="KD216" s="618"/>
      <c r="KE216" s="618"/>
      <c r="KF216" s="618"/>
      <c r="KG216" s="618"/>
      <c r="KH216" s="618"/>
      <c r="KI216" s="618"/>
      <c r="KJ216" s="618"/>
      <c r="KK216" s="618"/>
      <c r="KL216" s="618"/>
      <c r="KM216" s="618"/>
      <c r="KN216" s="618"/>
      <c r="KO216" s="618"/>
      <c r="KP216" s="618"/>
      <c r="KQ216" s="618"/>
      <c r="KR216" s="618"/>
      <c r="KS216" s="618"/>
      <c r="KT216" s="618"/>
      <c r="KU216" s="618"/>
      <c r="KV216" s="618"/>
      <c r="KW216" s="618"/>
      <c r="KX216" s="618"/>
      <c r="KY216" s="618"/>
      <c r="KZ216" s="618"/>
      <c r="LA216" s="618"/>
      <c r="LB216" s="618"/>
      <c r="LC216" s="618"/>
      <c r="LD216" s="618"/>
      <c r="LE216" s="618"/>
      <c r="LF216" s="618"/>
      <c r="LG216" s="618"/>
      <c r="LH216" s="618"/>
      <c r="LI216" s="618"/>
      <c r="LJ216" s="618"/>
      <c r="LK216" s="618"/>
      <c r="LL216" s="618"/>
      <c r="LM216" s="618"/>
      <c r="LN216" s="618"/>
      <c r="LO216" s="618"/>
      <c r="LP216" s="618"/>
      <c r="LQ216" s="618"/>
      <c r="LR216" s="618"/>
      <c r="LS216" s="618"/>
      <c r="LT216" s="618"/>
      <c r="LU216" s="618"/>
      <c r="LV216" s="618"/>
      <c r="LW216" s="618"/>
      <c r="LX216" s="618"/>
      <c r="LY216" s="618"/>
      <c r="LZ216" s="618"/>
      <c r="MA216" s="618"/>
      <c r="MB216" s="618"/>
      <c r="MC216" s="618"/>
      <c r="MD216" s="618"/>
      <c r="ME216" s="618"/>
      <c r="MF216" s="618"/>
      <c r="MG216" s="618"/>
      <c r="MH216" s="618"/>
      <c r="MI216" s="618"/>
      <c r="MJ216" s="618"/>
      <c r="MK216" s="618"/>
      <c r="ML216" s="618"/>
      <c r="MM216" s="618"/>
      <c r="MN216" s="618"/>
      <c r="MO216" s="618"/>
      <c r="MP216" s="618"/>
      <c r="MQ216" s="618"/>
      <c r="MR216" s="618"/>
      <c r="MS216" s="618"/>
      <c r="MT216" s="618"/>
      <c r="MU216" s="618"/>
    </row>
    <row r="217" spans="1:359" s="242" customFormat="1" ht="23" customHeight="1">
      <c r="A217" s="371"/>
      <c r="B217" s="188"/>
      <c r="C217" s="272"/>
      <c r="D217" s="189"/>
      <c r="E217" s="192"/>
      <c r="F217" s="192"/>
      <c r="G217" s="192"/>
      <c r="H217" s="189"/>
      <c r="I217" s="189"/>
      <c r="J217" s="189"/>
      <c r="K217" s="189"/>
      <c r="L217" s="189"/>
      <c r="M217" s="272"/>
      <c r="N217" s="189"/>
      <c r="O217" s="599" t="s">
        <v>627</v>
      </c>
      <c r="P217" s="195"/>
      <c r="Q217" s="195"/>
      <c r="R217" s="751" t="str">
        <f>IF(D179="","non déterminable",IF((SUM(G179:G213)/SUM(J179:J213))&lt;0.01,0,IF((SUM(G179:G213)/SUM(J179:J213))&gt;0.05,4,2)))</f>
        <v>non déterminable</v>
      </c>
      <c r="S217" s="752"/>
      <c r="T217" s="753"/>
      <c r="U217" s="190"/>
      <c r="V217" s="28"/>
      <c r="W217" s="28"/>
      <c r="X217" s="28"/>
      <c r="Y217" s="28"/>
      <c r="Z217" s="28"/>
      <c r="AA217" s="28"/>
      <c r="AB217" s="28"/>
      <c r="AC217" s="28"/>
      <c r="AD217" s="28"/>
      <c r="AE217" s="28"/>
      <c r="AF217" s="28"/>
      <c r="AG217" s="28"/>
      <c r="AH217" s="28"/>
      <c r="AI217" s="28"/>
      <c r="AJ217" s="28"/>
      <c r="AK217" s="108"/>
      <c r="AL217" s="108"/>
      <c r="AM217" s="252"/>
      <c r="AN217" s="252"/>
      <c r="AO217" s="252"/>
      <c r="CB217" s="618"/>
      <c r="CC217" s="618"/>
      <c r="CD217" s="618"/>
      <c r="CE217" s="618"/>
      <c r="CF217" s="618"/>
      <c r="CG217" s="618"/>
      <c r="CH217" s="618"/>
      <c r="CI217" s="618"/>
      <c r="CJ217" s="618"/>
      <c r="CK217" s="618"/>
      <c r="CL217" s="618"/>
      <c r="CM217" s="618"/>
      <c r="CN217" s="618"/>
      <c r="CO217" s="618"/>
      <c r="CP217" s="618"/>
      <c r="CQ217" s="618"/>
      <c r="CR217" s="618"/>
      <c r="CS217" s="618"/>
      <c r="CT217" s="618"/>
      <c r="CU217" s="618"/>
      <c r="CV217" s="618"/>
      <c r="CW217" s="618"/>
      <c r="CX217" s="618"/>
      <c r="CY217" s="618"/>
      <c r="CZ217" s="618"/>
      <c r="DA217" s="618"/>
      <c r="DB217" s="618"/>
      <c r="DC217" s="618"/>
      <c r="DD217" s="618"/>
      <c r="DE217" s="618"/>
      <c r="DF217" s="618"/>
      <c r="DG217" s="618"/>
      <c r="DH217" s="618"/>
      <c r="DI217" s="618"/>
      <c r="DJ217" s="618"/>
      <c r="DK217" s="618"/>
      <c r="DL217" s="618"/>
      <c r="DM217" s="618"/>
      <c r="DN217" s="618"/>
      <c r="DO217" s="618"/>
      <c r="DP217" s="618"/>
      <c r="DQ217" s="618"/>
      <c r="DR217" s="618"/>
      <c r="DS217" s="618"/>
      <c r="DT217" s="618"/>
      <c r="DU217" s="618"/>
      <c r="DV217" s="618"/>
      <c r="DW217" s="618"/>
      <c r="DX217" s="618"/>
      <c r="DY217" s="618"/>
      <c r="DZ217" s="618"/>
      <c r="EA217" s="618"/>
      <c r="EB217" s="618"/>
      <c r="EC217" s="618"/>
      <c r="ED217" s="618"/>
      <c r="EE217" s="618"/>
      <c r="EF217" s="618"/>
      <c r="EG217" s="618"/>
      <c r="EH217" s="618"/>
      <c r="EI217" s="618"/>
      <c r="EJ217" s="618"/>
      <c r="EK217" s="618"/>
      <c r="EL217" s="618"/>
      <c r="EM217" s="618"/>
      <c r="EN217" s="618"/>
      <c r="EO217" s="618"/>
      <c r="EP217" s="618"/>
      <c r="EQ217" s="618"/>
      <c r="ER217" s="618"/>
      <c r="ES217" s="618"/>
      <c r="ET217" s="618"/>
      <c r="EU217" s="618"/>
      <c r="EV217" s="618"/>
      <c r="EW217" s="618"/>
      <c r="EX217" s="618"/>
      <c r="EY217" s="618"/>
      <c r="EZ217" s="618"/>
      <c r="FA217" s="618"/>
      <c r="FB217" s="618"/>
      <c r="FC217" s="618"/>
      <c r="FD217" s="618"/>
      <c r="FE217" s="618"/>
      <c r="FF217" s="618"/>
      <c r="FG217" s="618"/>
      <c r="FH217" s="618"/>
      <c r="FI217" s="618"/>
      <c r="FJ217" s="618"/>
      <c r="FK217" s="618"/>
      <c r="FL217" s="618"/>
      <c r="FM217" s="618"/>
      <c r="FN217" s="618"/>
      <c r="FO217" s="618"/>
      <c r="FP217" s="618"/>
      <c r="FQ217" s="618"/>
      <c r="FR217" s="618"/>
      <c r="FS217" s="618"/>
      <c r="FT217" s="618"/>
      <c r="FU217" s="618"/>
      <c r="FV217" s="618"/>
      <c r="FW217" s="618"/>
      <c r="FX217" s="618"/>
      <c r="FY217" s="618"/>
      <c r="FZ217" s="618"/>
      <c r="GA217" s="618"/>
      <c r="GB217" s="618"/>
      <c r="GC217" s="618"/>
      <c r="GD217" s="618"/>
      <c r="GE217" s="618"/>
      <c r="GF217" s="618"/>
      <c r="GG217" s="618"/>
      <c r="GH217" s="618"/>
      <c r="GI217" s="618"/>
      <c r="GJ217" s="618"/>
      <c r="GK217" s="618"/>
      <c r="GL217" s="618"/>
      <c r="GM217" s="618"/>
      <c r="GN217" s="618"/>
      <c r="GO217" s="618"/>
      <c r="GP217" s="618"/>
      <c r="GQ217" s="618"/>
      <c r="GR217" s="618"/>
      <c r="GS217" s="618"/>
      <c r="GT217" s="618"/>
      <c r="GU217" s="618"/>
      <c r="GV217" s="618"/>
      <c r="GW217" s="618"/>
      <c r="GX217" s="618"/>
      <c r="GY217" s="618"/>
      <c r="GZ217" s="618"/>
      <c r="HA217" s="618"/>
      <c r="HB217" s="618"/>
      <c r="HC217" s="618"/>
      <c r="HD217" s="618"/>
      <c r="HE217" s="618"/>
      <c r="HF217" s="618"/>
      <c r="HG217" s="618"/>
      <c r="HH217" s="618"/>
      <c r="HI217" s="618"/>
      <c r="HJ217" s="618"/>
      <c r="HK217" s="618"/>
      <c r="HL217" s="618"/>
      <c r="HM217" s="618"/>
      <c r="HN217" s="618"/>
      <c r="HO217" s="618"/>
      <c r="HP217" s="618"/>
      <c r="HQ217" s="618"/>
      <c r="HR217" s="618"/>
      <c r="HS217" s="618"/>
      <c r="HT217" s="618"/>
      <c r="HU217" s="618"/>
      <c r="HV217" s="618"/>
      <c r="HW217" s="618"/>
      <c r="HX217" s="618"/>
      <c r="HY217" s="618"/>
      <c r="HZ217" s="618"/>
      <c r="IA217" s="618"/>
      <c r="IB217" s="618"/>
      <c r="IC217" s="618"/>
      <c r="ID217" s="618"/>
      <c r="IE217" s="618"/>
      <c r="IF217" s="618"/>
      <c r="IG217" s="618"/>
      <c r="IH217" s="618"/>
      <c r="II217" s="618"/>
      <c r="IJ217" s="618"/>
      <c r="IK217" s="618"/>
      <c r="IL217" s="618"/>
      <c r="IM217" s="618"/>
      <c r="IN217" s="618"/>
      <c r="IO217" s="618"/>
      <c r="IP217" s="618"/>
      <c r="IQ217" s="618"/>
      <c r="IR217" s="618"/>
      <c r="IS217" s="618"/>
      <c r="IT217" s="618"/>
      <c r="IU217" s="618"/>
      <c r="IV217" s="618"/>
      <c r="IW217" s="618"/>
      <c r="IX217" s="618"/>
      <c r="IY217" s="618"/>
      <c r="IZ217" s="618"/>
      <c r="JA217" s="618"/>
      <c r="JB217" s="618"/>
      <c r="JC217" s="618"/>
      <c r="JD217" s="618"/>
      <c r="JE217" s="618"/>
      <c r="JF217" s="618"/>
      <c r="JG217" s="618"/>
      <c r="JH217" s="618"/>
      <c r="JI217" s="618"/>
      <c r="JJ217" s="618"/>
      <c r="JK217" s="618"/>
      <c r="JL217" s="618"/>
      <c r="JM217" s="618"/>
      <c r="JN217" s="618"/>
      <c r="JO217" s="618"/>
      <c r="JP217" s="618"/>
      <c r="JQ217" s="618"/>
      <c r="JR217" s="618"/>
      <c r="JS217" s="618"/>
      <c r="JT217" s="618"/>
      <c r="JU217" s="618"/>
      <c r="JV217" s="618"/>
      <c r="JW217" s="618"/>
      <c r="JX217" s="618"/>
      <c r="JY217" s="618"/>
      <c r="JZ217" s="618"/>
      <c r="KA217" s="618"/>
      <c r="KB217" s="618"/>
      <c r="KC217" s="618"/>
      <c r="KD217" s="618"/>
      <c r="KE217" s="618"/>
      <c r="KF217" s="618"/>
      <c r="KG217" s="618"/>
      <c r="KH217" s="618"/>
      <c r="KI217" s="618"/>
      <c r="KJ217" s="618"/>
      <c r="KK217" s="618"/>
      <c r="KL217" s="618"/>
      <c r="KM217" s="618"/>
      <c r="KN217" s="618"/>
      <c r="KO217" s="618"/>
      <c r="KP217" s="618"/>
      <c r="KQ217" s="618"/>
      <c r="KR217" s="618"/>
      <c r="KS217" s="618"/>
      <c r="KT217" s="618"/>
      <c r="KU217" s="618"/>
      <c r="KV217" s="618"/>
      <c r="KW217" s="618"/>
      <c r="KX217" s="618"/>
      <c r="KY217" s="618"/>
      <c r="KZ217" s="618"/>
      <c r="LA217" s="618"/>
      <c r="LB217" s="618"/>
      <c r="LC217" s="618"/>
      <c r="LD217" s="618"/>
      <c r="LE217" s="618"/>
      <c r="LF217" s="618"/>
      <c r="LG217" s="618"/>
      <c r="LH217" s="618"/>
      <c r="LI217" s="618"/>
      <c r="LJ217" s="618"/>
      <c r="LK217" s="618"/>
      <c r="LL217" s="618"/>
      <c r="LM217" s="618"/>
      <c r="LN217" s="618"/>
      <c r="LO217" s="618"/>
      <c r="LP217" s="618"/>
      <c r="LQ217" s="618"/>
      <c r="LR217" s="618"/>
      <c r="LS217" s="618"/>
      <c r="LT217" s="618"/>
      <c r="LU217" s="618"/>
      <c r="LV217" s="618"/>
      <c r="LW217" s="618"/>
      <c r="LX217" s="618"/>
      <c r="LY217" s="618"/>
      <c r="LZ217" s="618"/>
      <c r="MA217" s="618"/>
      <c r="MB217" s="618"/>
      <c r="MC217" s="618"/>
      <c r="MD217" s="618"/>
      <c r="ME217" s="618"/>
      <c r="MF217" s="618"/>
      <c r="MG217" s="618"/>
      <c r="MH217" s="618"/>
      <c r="MI217" s="618"/>
      <c r="MJ217" s="618"/>
      <c r="MK217" s="618"/>
      <c r="ML217" s="618"/>
      <c r="MM217" s="618"/>
      <c r="MN217" s="618"/>
      <c r="MO217" s="618"/>
      <c r="MP217" s="618"/>
      <c r="MQ217" s="618"/>
      <c r="MR217" s="618"/>
      <c r="MS217" s="618"/>
      <c r="MT217" s="618"/>
      <c r="MU217" s="618"/>
    </row>
    <row r="218" spans="1:359" s="242" customFormat="1" ht="4" customHeight="1" thickBot="1">
      <c r="A218" s="371"/>
      <c r="B218" s="196"/>
      <c r="C218" s="197"/>
      <c r="D218" s="197"/>
      <c r="E218" s="197"/>
      <c r="F218" s="197"/>
      <c r="G218" s="197"/>
      <c r="H218" s="197"/>
      <c r="I218" s="197"/>
      <c r="J218" s="197"/>
      <c r="K218" s="197"/>
      <c r="L218" s="197"/>
      <c r="M218" s="480"/>
      <c r="N218" s="197"/>
      <c r="O218" s="197"/>
      <c r="P218" s="197"/>
      <c r="Q218" s="197"/>
      <c r="R218" s="197"/>
      <c r="S218" s="197"/>
      <c r="T218" s="197"/>
      <c r="U218" s="198"/>
      <c r="V218" s="28"/>
      <c r="W218" s="28"/>
      <c r="X218" s="28"/>
      <c r="Y218" s="28"/>
      <c r="Z218" s="28"/>
      <c r="AA218" s="28"/>
      <c r="AB218" s="28"/>
      <c r="AC218" s="28"/>
      <c r="AD218" s="28"/>
      <c r="AE218" s="28"/>
      <c r="AF218" s="28"/>
      <c r="AG218" s="28"/>
      <c r="AH218" s="28"/>
      <c r="AI218" s="28"/>
      <c r="AJ218" s="28"/>
      <c r="AK218" s="108"/>
      <c r="AL218" s="108"/>
      <c r="AM218" s="252"/>
      <c r="AN218" s="252"/>
      <c r="AO218" s="252"/>
      <c r="CB218" s="618"/>
      <c r="CC218" s="618"/>
      <c r="CD218" s="618"/>
      <c r="CE218" s="618"/>
      <c r="CF218" s="618"/>
      <c r="CG218" s="618"/>
      <c r="CH218" s="618"/>
      <c r="CI218" s="618"/>
      <c r="CJ218" s="618"/>
      <c r="CK218" s="618"/>
      <c r="CL218" s="618"/>
      <c r="CM218" s="618"/>
      <c r="CN218" s="618"/>
      <c r="CO218" s="618"/>
      <c r="CP218" s="618"/>
      <c r="CQ218" s="618"/>
      <c r="CR218" s="618"/>
      <c r="CS218" s="618"/>
      <c r="CT218" s="618"/>
      <c r="CU218" s="618"/>
      <c r="CV218" s="618"/>
      <c r="CW218" s="618"/>
      <c r="CX218" s="618"/>
      <c r="CY218" s="618"/>
      <c r="CZ218" s="618"/>
      <c r="DA218" s="618"/>
      <c r="DB218" s="618"/>
      <c r="DC218" s="618"/>
      <c r="DD218" s="618"/>
      <c r="DE218" s="618"/>
      <c r="DF218" s="618"/>
      <c r="DG218" s="618"/>
      <c r="DH218" s="618"/>
      <c r="DI218" s="618"/>
      <c r="DJ218" s="618"/>
      <c r="DK218" s="618"/>
      <c r="DL218" s="618"/>
      <c r="DM218" s="618"/>
      <c r="DN218" s="618"/>
      <c r="DO218" s="618"/>
      <c r="DP218" s="618"/>
      <c r="DQ218" s="618"/>
      <c r="DR218" s="618"/>
      <c r="DS218" s="618"/>
      <c r="DT218" s="618"/>
      <c r="DU218" s="618"/>
      <c r="DV218" s="618"/>
      <c r="DW218" s="618"/>
      <c r="DX218" s="618"/>
      <c r="DY218" s="618"/>
      <c r="DZ218" s="618"/>
      <c r="EA218" s="618"/>
      <c r="EB218" s="618"/>
      <c r="EC218" s="618"/>
      <c r="ED218" s="618"/>
      <c r="EE218" s="618"/>
      <c r="EF218" s="618"/>
      <c r="EG218" s="618"/>
      <c r="EH218" s="618"/>
      <c r="EI218" s="618"/>
      <c r="EJ218" s="618"/>
      <c r="EK218" s="618"/>
      <c r="EL218" s="618"/>
      <c r="EM218" s="618"/>
      <c r="EN218" s="618"/>
      <c r="EO218" s="618"/>
      <c r="EP218" s="618"/>
      <c r="EQ218" s="618"/>
      <c r="ER218" s="618"/>
      <c r="ES218" s="618"/>
      <c r="ET218" s="618"/>
      <c r="EU218" s="618"/>
      <c r="EV218" s="618"/>
      <c r="EW218" s="618"/>
      <c r="EX218" s="618"/>
      <c r="EY218" s="618"/>
      <c r="EZ218" s="618"/>
      <c r="FA218" s="618"/>
      <c r="FB218" s="618"/>
      <c r="FC218" s="618"/>
      <c r="FD218" s="618"/>
      <c r="FE218" s="618"/>
      <c r="FF218" s="618"/>
      <c r="FG218" s="618"/>
      <c r="FH218" s="618"/>
      <c r="FI218" s="618"/>
      <c r="FJ218" s="618"/>
      <c r="FK218" s="618"/>
      <c r="FL218" s="618"/>
      <c r="FM218" s="618"/>
      <c r="FN218" s="618"/>
      <c r="FO218" s="618"/>
      <c r="FP218" s="618"/>
      <c r="FQ218" s="618"/>
      <c r="FR218" s="618"/>
      <c r="FS218" s="618"/>
      <c r="FT218" s="618"/>
      <c r="FU218" s="618"/>
      <c r="FV218" s="618"/>
      <c r="FW218" s="618"/>
      <c r="FX218" s="618"/>
      <c r="FY218" s="618"/>
      <c r="FZ218" s="618"/>
      <c r="GA218" s="618"/>
      <c r="GB218" s="618"/>
      <c r="GC218" s="618"/>
      <c r="GD218" s="618"/>
      <c r="GE218" s="618"/>
      <c r="GF218" s="618"/>
      <c r="GG218" s="618"/>
      <c r="GH218" s="618"/>
      <c r="GI218" s="618"/>
      <c r="GJ218" s="618"/>
      <c r="GK218" s="618"/>
      <c r="GL218" s="618"/>
      <c r="GM218" s="618"/>
      <c r="GN218" s="618"/>
      <c r="GO218" s="618"/>
      <c r="GP218" s="618"/>
      <c r="GQ218" s="618"/>
      <c r="GR218" s="618"/>
      <c r="GS218" s="618"/>
      <c r="GT218" s="618"/>
      <c r="GU218" s="618"/>
      <c r="GV218" s="618"/>
      <c r="GW218" s="618"/>
      <c r="GX218" s="618"/>
      <c r="GY218" s="618"/>
      <c r="GZ218" s="618"/>
      <c r="HA218" s="618"/>
      <c r="HB218" s="618"/>
      <c r="HC218" s="618"/>
      <c r="HD218" s="618"/>
      <c r="HE218" s="618"/>
      <c r="HF218" s="618"/>
      <c r="HG218" s="618"/>
      <c r="HH218" s="618"/>
      <c r="HI218" s="618"/>
      <c r="HJ218" s="618"/>
      <c r="HK218" s="618"/>
      <c r="HL218" s="618"/>
      <c r="HM218" s="618"/>
      <c r="HN218" s="618"/>
      <c r="HO218" s="618"/>
      <c r="HP218" s="618"/>
      <c r="HQ218" s="618"/>
      <c r="HR218" s="618"/>
      <c r="HS218" s="618"/>
      <c r="HT218" s="618"/>
      <c r="HU218" s="618"/>
      <c r="HV218" s="618"/>
      <c r="HW218" s="618"/>
      <c r="HX218" s="618"/>
      <c r="HY218" s="618"/>
      <c r="HZ218" s="618"/>
      <c r="IA218" s="618"/>
      <c r="IB218" s="618"/>
      <c r="IC218" s="618"/>
      <c r="ID218" s="618"/>
      <c r="IE218" s="618"/>
      <c r="IF218" s="618"/>
      <c r="IG218" s="618"/>
      <c r="IH218" s="618"/>
      <c r="II218" s="618"/>
      <c r="IJ218" s="618"/>
      <c r="IK218" s="618"/>
      <c r="IL218" s="618"/>
      <c r="IM218" s="618"/>
      <c r="IN218" s="618"/>
      <c r="IO218" s="618"/>
      <c r="IP218" s="618"/>
      <c r="IQ218" s="618"/>
      <c r="IR218" s="618"/>
      <c r="IS218" s="618"/>
      <c r="IT218" s="618"/>
      <c r="IU218" s="618"/>
      <c r="IV218" s="618"/>
      <c r="IW218" s="618"/>
      <c r="IX218" s="618"/>
      <c r="IY218" s="618"/>
      <c r="IZ218" s="618"/>
      <c r="JA218" s="618"/>
      <c r="JB218" s="618"/>
      <c r="JC218" s="618"/>
      <c r="JD218" s="618"/>
      <c r="JE218" s="618"/>
      <c r="JF218" s="618"/>
      <c r="JG218" s="618"/>
      <c r="JH218" s="618"/>
      <c r="JI218" s="618"/>
      <c r="JJ218" s="618"/>
      <c r="JK218" s="618"/>
      <c r="JL218" s="618"/>
      <c r="JM218" s="618"/>
      <c r="JN218" s="618"/>
      <c r="JO218" s="618"/>
      <c r="JP218" s="618"/>
      <c r="JQ218" s="618"/>
      <c r="JR218" s="618"/>
      <c r="JS218" s="618"/>
      <c r="JT218" s="618"/>
      <c r="JU218" s="618"/>
      <c r="JV218" s="618"/>
      <c r="JW218" s="618"/>
      <c r="JX218" s="618"/>
      <c r="JY218" s="618"/>
      <c r="JZ218" s="618"/>
      <c r="KA218" s="618"/>
      <c r="KB218" s="618"/>
      <c r="KC218" s="618"/>
      <c r="KD218" s="618"/>
      <c r="KE218" s="618"/>
      <c r="KF218" s="618"/>
      <c r="KG218" s="618"/>
      <c r="KH218" s="618"/>
      <c r="KI218" s="618"/>
      <c r="KJ218" s="618"/>
      <c r="KK218" s="618"/>
      <c r="KL218" s="618"/>
      <c r="KM218" s="618"/>
      <c r="KN218" s="618"/>
      <c r="KO218" s="618"/>
      <c r="KP218" s="618"/>
      <c r="KQ218" s="618"/>
      <c r="KR218" s="618"/>
      <c r="KS218" s="618"/>
      <c r="KT218" s="618"/>
      <c r="KU218" s="618"/>
      <c r="KV218" s="618"/>
      <c r="KW218" s="618"/>
      <c r="KX218" s="618"/>
      <c r="KY218" s="618"/>
      <c r="KZ218" s="618"/>
      <c r="LA218" s="618"/>
      <c r="LB218" s="618"/>
      <c r="LC218" s="618"/>
      <c r="LD218" s="618"/>
      <c r="LE218" s="618"/>
      <c r="LF218" s="618"/>
      <c r="LG218" s="618"/>
      <c r="LH218" s="618"/>
      <c r="LI218" s="618"/>
      <c r="LJ218" s="618"/>
      <c r="LK218" s="618"/>
      <c r="LL218" s="618"/>
      <c r="LM218" s="618"/>
      <c r="LN218" s="618"/>
      <c r="LO218" s="618"/>
      <c r="LP218" s="618"/>
      <c r="LQ218" s="618"/>
      <c r="LR218" s="618"/>
      <c r="LS218" s="618"/>
      <c r="LT218" s="618"/>
      <c r="LU218" s="618"/>
      <c r="LV218" s="618"/>
      <c r="LW218" s="618"/>
      <c r="LX218" s="618"/>
      <c r="LY218" s="618"/>
      <c r="LZ218" s="618"/>
      <c r="MA218" s="618"/>
      <c r="MB218" s="618"/>
      <c r="MC218" s="618"/>
      <c r="MD218" s="618"/>
      <c r="ME218" s="618"/>
      <c r="MF218" s="618"/>
      <c r="MG218" s="618"/>
      <c r="MH218" s="618"/>
      <c r="MI218" s="618"/>
      <c r="MJ218" s="618"/>
      <c r="MK218" s="618"/>
      <c r="ML218" s="618"/>
      <c r="MM218" s="618"/>
      <c r="MN218" s="618"/>
      <c r="MO218" s="618"/>
      <c r="MP218" s="618"/>
      <c r="MQ218" s="618"/>
      <c r="MR218" s="618"/>
      <c r="MS218" s="618"/>
      <c r="MT218" s="618"/>
      <c r="MU218" s="618"/>
    </row>
    <row r="219" spans="1:359" ht="23" customHeight="1">
      <c r="A219" s="371"/>
      <c r="B219" s="371"/>
      <c r="C219" s="371"/>
      <c r="D219" s="37"/>
      <c r="E219" s="371"/>
      <c r="F219" s="371"/>
      <c r="G219" s="371"/>
      <c r="H219" s="371"/>
      <c r="I219" s="371"/>
      <c r="J219" s="371"/>
      <c r="K219" s="371"/>
      <c r="L219" s="371"/>
      <c r="N219" s="371"/>
      <c r="O219" s="371"/>
      <c r="P219" s="371"/>
      <c r="Q219" s="371"/>
      <c r="R219" s="371"/>
      <c r="S219" s="371"/>
      <c r="T219" s="371"/>
    </row>
    <row r="220" spans="1:359" ht="23" customHeight="1">
      <c r="A220" s="371"/>
      <c r="B220" s="371"/>
      <c r="C220" s="371"/>
      <c r="D220" s="371"/>
      <c r="E220" s="371"/>
      <c r="F220" s="371"/>
      <c r="G220" s="371"/>
      <c r="H220" s="371"/>
      <c r="I220" s="371"/>
      <c r="J220" s="371"/>
      <c r="K220" s="371"/>
      <c r="L220" s="371"/>
      <c r="N220" s="371"/>
      <c r="O220" s="371"/>
      <c r="P220" s="371"/>
      <c r="Q220" s="371"/>
      <c r="R220" s="371"/>
      <c r="S220" s="371"/>
      <c r="T220" s="371"/>
    </row>
    <row r="221" spans="1:359" ht="23" customHeight="1" thickBot="1">
      <c r="A221" s="371"/>
      <c r="B221" s="371"/>
      <c r="C221" s="29" t="s">
        <v>628</v>
      </c>
      <c r="D221" s="371"/>
      <c r="E221" s="371"/>
      <c r="F221" s="371"/>
      <c r="G221" s="371"/>
      <c r="H221" s="371"/>
      <c r="I221" s="371"/>
      <c r="J221" s="371"/>
      <c r="K221" s="371"/>
      <c r="L221" s="371"/>
      <c r="N221" s="371"/>
      <c r="O221" s="371"/>
      <c r="P221" s="371"/>
      <c r="Q221" s="371"/>
      <c r="R221" s="371"/>
      <c r="S221" s="371"/>
      <c r="T221" s="371"/>
    </row>
    <row r="222" spans="1:359" ht="17" customHeight="1">
      <c r="A222" s="371"/>
      <c r="B222" s="240"/>
      <c r="C222" s="228"/>
      <c r="D222" s="228"/>
      <c r="E222" s="228"/>
      <c r="F222" s="228"/>
      <c r="G222" s="228"/>
      <c r="H222" s="228"/>
      <c r="I222" s="228"/>
      <c r="J222" s="228"/>
      <c r="K222" s="228"/>
      <c r="L222" s="228"/>
      <c r="M222" s="485"/>
      <c r="N222" s="228"/>
      <c r="O222" s="228"/>
      <c r="P222" s="228"/>
      <c r="Q222" s="228"/>
      <c r="R222" s="228"/>
      <c r="S222" s="228"/>
      <c r="T222" s="228"/>
      <c r="U222" s="230"/>
    </row>
    <row r="223" spans="1:359" ht="23" customHeight="1">
      <c r="A223" s="371"/>
      <c r="B223" s="188"/>
      <c r="C223" s="189"/>
      <c r="D223" s="189" t="s">
        <v>629</v>
      </c>
      <c r="E223" s="189"/>
      <c r="F223" s="189"/>
      <c r="G223" s="189"/>
      <c r="H223" s="274" t="str">
        <f>R75</f>
        <v>non déterminable</v>
      </c>
      <c r="I223" s="189"/>
      <c r="J223" s="189"/>
      <c r="K223" s="189"/>
      <c r="L223" s="189"/>
      <c r="M223" s="272"/>
      <c r="N223" s="189"/>
      <c r="O223" s="807" t="s">
        <v>634</v>
      </c>
      <c r="P223" s="808"/>
      <c r="Q223" s="808"/>
      <c r="R223" s="808"/>
      <c r="S223" s="275"/>
      <c r="T223" s="273"/>
      <c r="U223" s="190"/>
    </row>
    <row r="224" spans="1:359" ht="23" customHeight="1">
      <c r="A224" s="371"/>
      <c r="B224" s="188"/>
      <c r="C224" s="189"/>
      <c r="D224" s="189" t="s">
        <v>632</v>
      </c>
      <c r="E224" s="189"/>
      <c r="F224" s="189"/>
      <c r="G224" s="189"/>
      <c r="H224" s="274" t="str">
        <f>IF(ISERROR(R146),"nicht berechenbar",R146)</f>
        <v>non déterminable</v>
      </c>
      <c r="I224" s="189"/>
      <c r="J224" s="189"/>
      <c r="K224" s="189"/>
      <c r="L224" s="189"/>
      <c r="M224" s="272"/>
      <c r="N224" s="189"/>
      <c r="O224" s="806" t="s">
        <v>635</v>
      </c>
      <c r="P224" s="717"/>
      <c r="Q224" s="717"/>
      <c r="R224" s="717"/>
      <c r="S224" s="275"/>
      <c r="T224" s="273"/>
      <c r="U224" s="190"/>
    </row>
    <row r="225" spans="1:359" ht="23" customHeight="1">
      <c r="A225" s="371"/>
      <c r="B225" s="188"/>
      <c r="C225" s="189"/>
      <c r="D225" s="189" t="s">
        <v>631</v>
      </c>
      <c r="E225" s="189"/>
      <c r="F225" s="189"/>
      <c r="G225" s="189"/>
      <c r="H225" s="274" t="str">
        <f>R171</f>
        <v>non déterminable</v>
      </c>
      <c r="I225" s="189"/>
      <c r="J225" s="189"/>
      <c r="K225" s="189"/>
      <c r="L225" s="189"/>
      <c r="M225" s="272"/>
      <c r="N225" s="189"/>
      <c r="O225" s="806" t="s">
        <v>636</v>
      </c>
      <c r="P225" s="717"/>
      <c r="Q225" s="717"/>
      <c r="R225" s="717"/>
      <c r="S225" s="275"/>
      <c r="T225" s="273"/>
      <c r="U225" s="190"/>
    </row>
    <row r="226" spans="1:359" ht="23" customHeight="1" thickBot="1">
      <c r="A226" s="371"/>
      <c r="B226" s="188"/>
      <c r="C226" s="189"/>
      <c r="D226" s="277" t="s">
        <v>630</v>
      </c>
      <c r="E226" s="277"/>
      <c r="F226" s="277"/>
      <c r="G226" s="278"/>
      <c r="H226" s="274" t="str">
        <f>R217</f>
        <v>non déterminable</v>
      </c>
      <c r="I226" s="189"/>
      <c r="J226" s="189"/>
      <c r="K226" s="189"/>
      <c r="L226" s="189"/>
      <c r="M226" s="272"/>
      <c r="N226" s="189"/>
      <c r="O226" s="804" t="s">
        <v>637</v>
      </c>
      <c r="P226" s="805"/>
      <c r="Q226" s="805"/>
      <c r="R226" s="805"/>
      <c r="S226" s="275"/>
      <c r="T226" s="273"/>
      <c r="U226" s="190"/>
      <c r="W226" s="605" t="s">
        <v>628</v>
      </c>
      <c r="X226" s="276" t="s">
        <v>121</v>
      </c>
      <c r="Y226" s="276" t="s">
        <v>122</v>
      </c>
      <c r="Z226" s="276" t="s">
        <v>145</v>
      </c>
      <c r="AA226" s="276" t="s">
        <v>209</v>
      </c>
    </row>
    <row r="227" spans="1:359" ht="23" customHeight="1">
      <c r="A227" s="371"/>
      <c r="B227" s="188"/>
      <c r="C227" s="189"/>
      <c r="D227" s="279" t="s">
        <v>633</v>
      </c>
      <c r="E227" s="189"/>
      <c r="F227" s="189"/>
      <c r="G227" s="189"/>
      <c r="H227" s="274" t="str">
        <f>IF(COUNT(H223:H226)&lt;4,"non déterminable",SUM(H223:H226))</f>
        <v>non déterminable</v>
      </c>
      <c r="I227" s="189"/>
      <c r="J227" s="189"/>
      <c r="K227" s="189"/>
      <c r="L227" s="189"/>
      <c r="M227" s="272"/>
      <c r="N227" s="189"/>
      <c r="O227" s="802" t="s">
        <v>638</v>
      </c>
      <c r="P227" s="803"/>
      <c r="Q227" s="803"/>
      <c r="R227" s="803"/>
      <c r="S227" s="275"/>
      <c r="T227" s="273"/>
      <c r="U227" s="190"/>
      <c r="W227" s="509" t="s">
        <v>634</v>
      </c>
      <c r="X227" s="28">
        <v>0</v>
      </c>
      <c r="Y227" s="28">
        <v>1</v>
      </c>
      <c r="Z227" s="33" t="b">
        <f>IF(AND(H$227&gt;=X227,H$227&lt;=Y227),TRUE,FALSE)</f>
        <v>0</v>
      </c>
      <c r="AA227" s="509" t="s">
        <v>634</v>
      </c>
    </row>
    <row r="228" spans="1:359" ht="17" customHeight="1" thickBot="1">
      <c r="A228" s="371"/>
      <c r="B228" s="196"/>
      <c r="C228" s="197"/>
      <c r="D228" s="197"/>
      <c r="E228" s="197"/>
      <c r="F228" s="197"/>
      <c r="G228" s="197"/>
      <c r="H228" s="197"/>
      <c r="I228" s="197"/>
      <c r="J228" s="197"/>
      <c r="K228" s="197"/>
      <c r="L228" s="197"/>
      <c r="M228" s="480"/>
      <c r="N228" s="197"/>
      <c r="O228" s="197"/>
      <c r="P228" s="197"/>
      <c r="Q228" s="197"/>
      <c r="R228" s="197"/>
      <c r="S228" s="197"/>
      <c r="T228" s="197"/>
      <c r="U228" s="198"/>
      <c r="W228" s="509" t="s">
        <v>635</v>
      </c>
      <c r="X228" s="28">
        <v>2</v>
      </c>
      <c r="Y228" s="28">
        <v>5</v>
      </c>
      <c r="Z228" s="50" t="b">
        <f>IF(AND(H$227&gt;=X228,H$227&lt;=Y228),TRUE,FALSE)</f>
        <v>0</v>
      </c>
      <c r="AA228" s="509" t="s">
        <v>635</v>
      </c>
    </row>
    <row r="229" spans="1:359" ht="23" customHeight="1">
      <c r="A229" s="371"/>
      <c r="B229" s="371"/>
      <c r="C229" s="371"/>
      <c r="D229" s="371"/>
      <c r="E229" s="371"/>
      <c r="F229" s="371"/>
      <c r="G229" s="371"/>
      <c r="H229" s="371"/>
      <c r="I229" s="371"/>
      <c r="J229" s="371"/>
      <c r="K229" s="371"/>
      <c r="L229" s="371"/>
      <c r="N229" s="371"/>
      <c r="O229" s="371"/>
      <c r="P229" s="371"/>
      <c r="Q229" s="371"/>
      <c r="R229" s="371"/>
      <c r="S229" s="371"/>
      <c r="T229" s="371"/>
      <c r="W229" s="509" t="s">
        <v>636</v>
      </c>
      <c r="X229" s="28">
        <v>6</v>
      </c>
      <c r="Y229" s="28">
        <v>9</v>
      </c>
      <c r="Z229" s="50" t="b">
        <f>IF(AND(H$227&gt;=X229,H$227&lt;=Y229),TRUE,FALSE)</f>
        <v>0</v>
      </c>
      <c r="AA229" s="509" t="s">
        <v>636</v>
      </c>
    </row>
    <row r="230" spans="1:359" ht="23" customHeight="1">
      <c r="C230" s="371"/>
      <c r="D230" s="371"/>
      <c r="E230" s="371"/>
      <c r="F230" s="371"/>
      <c r="G230" s="371"/>
      <c r="H230" s="371"/>
      <c r="I230" s="371"/>
      <c r="J230" s="371"/>
      <c r="K230" s="371"/>
      <c r="L230" s="371"/>
      <c r="N230" s="371"/>
      <c r="O230" s="371"/>
      <c r="P230" s="371"/>
      <c r="Q230" s="371"/>
      <c r="R230" s="371"/>
      <c r="S230" s="371"/>
      <c r="T230" s="371"/>
      <c r="W230" s="509" t="s">
        <v>637</v>
      </c>
      <c r="X230" s="28">
        <v>10</v>
      </c>
      <c r="Y230" s="28">
        <v>13</v>
      </c>
      <c r="Z230" s="50" t="b">
        <f>IF(AND(H$227&gt;=X230,H$227&lt;=Y230),TRUE,FALSE)</f>
        <v>0</v>
      </c>
      <c r="AA230" s="509" t="s">
        <v>637</v>
      </c>
    </row>
    <row r="231" spans="1:359" ht="23" customHeight="1" thickBot="1">
      <c r="A231" s="509"/>
      <c r="B231" s="509"/>
      <c r="C231" s="29" t="s">
        <v>639</v>
      </c>
      <c r="D231" s="509"/>
      <c r="E231" s="509"/>
      <c r="F231" s="509"/>
      <c r="G231" s="509"/>
      <c r="H231" s="509"/>
      <c r="I231" s="509"/>
      <c r="J231" s="509"/>
      <c r="K231" s="509"/>
      <c r="L231" s="509"/>
      <c r="N231" s="509"/>
      <c r="O231" s="509"/>
      <c r="P231" s="509"/>
      <c r="Q231" s="509"/>
      <c r="R231" s="509"/>
      <c r="S231" s="509"/>
      <c r="T231" s="509"/>
      <c r="U231" s="509"/>
      <c r="V231" s="509"/>
      <c r="W231" s="384" t="s">
        <v>638</v>
      </c>
      <c r="X231" s="115">
        <v>14</v>
      </c>
      <c r="Y231" s="115">
        <v>17</v>
      </c>
      <c r="Z231" s="115" t="b">
        <f>IF(AND(H$227&gt;=X231,H$227&lt;=Y231),TRUE,FALSE)</f>
        <v>0</v>
      </c>
      <c r="AA231" s="384" t="s">
        <v>638</v>
      </c>
    </row>
    <row r="232" spans="1:359" s="346" customFormat="1" ht="23" customHeight="1">
      <c r="A232" s="507"/>
      <c r="B232" s="355"/>
      <c r="C232" s="801" t="str">
        <f>IF('Etape 1 (Infos générales)'!W23=2,W238,"")</f>
        <v/>
      </c>
      <c r="D232" s="801"/>
      <c r="E232" s="801"/>
      <c r="F232" s="801"/>
      <c r="G232" s="801"/>
      <c r="H232" s="801"/>
      <c r="I232" s="801"/>
      <c r="J232" s="801"/>
      <c r="K232" s="801"/>
      <c r="L232" s="801"/>
      <c r="M232" s="801"/>
      <c r="N232" s="801"/>
      <c r="O232" s="801"/>
      <c r="P232" s="801"/>
      <c r="Q232" s="801"/>
      <c r="R232" s="801"/>
      <c r="S232" s="801"/>
      <c r="T232" s="801"/>
      <c r="U232" s="356"/>
      <c r="V232" s="507"/>
      <c r="AK232" s="357"/>
      <c r="AL232" s="357"/>
      <c r="AM232" s="357"/>
      <c r="AN232" s="357"/>
      <c r="AO232" s="357"/>
      <c r="AX232" s="547"/>
      <c r="CB232" s="619"/>
      <c r="CC232" s="619"/>
      <c r="CD232" s="619"/>
      <c r="CE232" s="619"/>
      <c r="CF232" s="619"/>
      <c r="CG232" s="619"/>
      <c r="CH232" s="619"/>
      <c r="CI232" s="619"/>
      <c r="CJ232" s="619"/>
      <c r="CK232" s="619"/>
      <c r="CL232" s="619"/>
      <c r="CM232" s="619"/>
      <c r="CN232" s="619"/>
      <c r="CO232" s="619"/>
      <c r="CP232" s="619"/>
      <c r="CQ232" s="619"/>
      <c r="CR232" s="619"/>
      <c r="CS232" s="619"/>
      <c r="CT232" s="619"/>
      <c r="CU232" s="619"/>
      <c r="CV232" s="619"/>
      <c r="CW232" s="619"/>
      <c r="CX232" s="619"/>
      <c r="CY232" s="619"/>
      <c r="CZ232" s="619"/>
      <c r="DA232" s="619"/>
      <c r="DB232" s="619"/>
      <c r="DC232" s="619"/>
      <c r="DD232" s="619"/>
      <c r="DE232" s="619"/>
      <c r="DF232" s="619"/>
      <c r="DG232" s="619"/>
      <c r="DH232" s="619"/>
      <c r="DI232" s="619"/>
      <c r="DJ232" s="619"/>
      <c r="DK232" s="619"/>
      <c r="DL232" s="619"/>
      <c r="DM232" s="619"/>
      <c r="DN232" s="619"/>
      <c r="DO232" s="619"/>
      <c r="DP232" s="619"/>
      <c r="DQ232" s="619"/>
      <c r="DR232" s="619"/>
      <c r="DS232" s="619"/>
      <c r="DT232" s="619"/>
      <c r="DU232" s="619"/>
      <c r="DV232" s="619"/>
      <c r="DW232" s="619"/>
      <c r="DX232" s="619"/>
      <c r="DY232" s="619"/>
      <c r="DZ232" s="619"/>
      <c r="EA232" s="619"/>
      <c r="EB232" s="619"/>
      <c r="EC232" s="619"/>
      <c r="ED232" s="619"/>
      <c r="EE232" s="619"/>
      <c r="EF232" s="619"/>
      <c r="EG232" s="619"/>
      <c r="EH232" s="619"/>
      <c r="EI232" s="619"/>
      <c r="EJ232" s="619"/>
      <c r="EK232" s="619"/>
      <c r="EL232" s="619"/>
      <c r="EM232" s="619"/>
      <c r="EN232" s="619"/>
      <c r="EO232" s="619"/>
      <c r="EP232" s="619"/>
      <c r="EQ232" s="619"/>
      <c r="ER232" s="619"/>
      <c r="ES232" s="619"/>
      <c r="ET232" s="619"/>
      <c r="EU232" s="619"/>
      <c r="EV232" s="619"/>
      <c r="EW232" s="619"/>
      <c r="EX232" s="619"/>
      <c r="EY232" s="619"/>
      <c r="EZ232" s="619"/>
      <c r="FA232" s="619"/>
      <c r="FB232" s="619"/>
      <c r="FC232" s="619"/>
      <c r="FD232" s="619"/>
      <c r="FE232" s="619"/>
      <c r="FF232" s="619"/>
      <c r="FG232" s="619"/>
      <c r="FH232" s="619"/>
      <c r="FI232" s="619"/>
      <c r="FJ232" s="619"/>
      <c r="FK232" s="619"/>
      <c r="FL232" s="619"/>
      <c r="FM232" s="619"/>
      <c r="FN232" s="619"/>
      <c r="FO232" s="619"/>
      <c r="FP232" s="619"/>
      <c r="FQ232" s="619"/>
      <c r="FR232" s="619"/>
      <c r="FS232" s="619"/>
      <c r="FT232" s="619"/>
      <c r="FU232" s="619"/>
      <c r="FV232" s="619"/>
      <c r="FW232" s="619"/>
      <c r="FX232" s="619"/>
      <c r="FY232" s="619"/>
      <c r="FZ232" s="619"/>
      <c r="GA232" s="619"/>
      <c r="GB232" s="619"/>
      <c r="GC232" s="619"/>
      <c r="GD232" s="619"/>
      <c r="GE232" s="619"/>
      <c r="GF232" s="619"/>
      <c r="GG232" s="619"/>
      <c r="GH232" s="619"/>
      <c r="GI232" s="619"/>
      <c r="GJ232" s="619"/>
      <c r="GK232" s="619"/>
      <c r="GL232" s="619"/>
      <c r="GM232" s="619"/>
      <c r="GN232" s="619"/>
      <c r="GO232" s="619"/>
      <c r="GP232" s="619"/>
      <c r="GQ232" s="619"/>
      <c r="GR232" s="619"/>
      <c r="GS232" s="619"/>
      <c r="GT232" s="619"/>
      <c r="GU232" s="619"/>
      <c r="GV232" s="619"/>
      <c r="GW232" s="619"/>
      <c r="GX232" s="619"/>
      <c r="GY232" s="619"/>
      <c r="GZ232" s="619"/>
      <c r="HA232" s="619"/>
      <c r="HB232" s="619"/>
      <c r="HC232" s="619"/>
      <c r="HD232" s="619"/>
      <c r="HE232" s="619"/>
      <c r="HF232" s="619"/>
      <c r="HG232" s="619"/>
      <c r="HH232" s="619"/>
      <c r="HI232" s="619"/>
      <c r="HJ232" s="619"/>
      <c r="HK232" s="619"/>
      <c r="HL232" s="619"/>
      <c r="HM232" s="619"/>
      <c r="HN232" s="619"/>
      <c r="HO232" s="619"/>
      <c r="HP232" s="619"/>
      <c r="HQ232" s="619"/>
      <c r="HR232" s="619"/>
      <c r="HS232" s="619"/>
      <c r="HT232" s="619"/>
      <c r="HU232" s="619"/>
      <c r="HV232" s="619"/>
      <c r="HW232" s="619"/>
      <c r="HX232" s="619"/>
      <c r="HY232" s="619"/>
      <c r="HZ232" s="619"/>
      <c r="IA232" s="619"/>
      <c r="IB232" s="619"/>
      <c r="IC232" s="619"/>
      <c r="ID232" s="619"/>
      <c r="IE232" s="619"/>
      <c r="IF232" s="619"/>
      <c r="IG232" s="619"/>
      <c r="IH232" s="619"/>
      <c r="II232" s="619"/>
      <c r="IJ232" s="619"/>
      <c r="IK232" s="619"/>
      <c r="IL232" s="619"/>
      <c r="IM232" s="619"/>
      <c r="IN232" s="619"/>
      <c r="IO232" s="619"/>
      <c r="IP232" s="619"/>
      <c r="IQ232" s="619"/>
      <c r="IR232" s="619"/>
      <c r="IS232" s="619"/>
      <c r="IT232" s="619"/>
      <c r="IU232" s="619"/>
      <c r="IV232" s="619"/>
      <c r="IW232" s="619"/>
      <c r="IX232" s="619"/>
      <c r="IY232" s="619"/>
      <c r="IZ232" s="619"/>
      <c r="JA232" s="619"/>
      <c r="JB232" s="619"/>
      <c r="JC232" s="619"/>
      <c r="JD232" s="619"/>
      <c r="JE232" s="619"/>
      <c r="JF232" s="619"/>
      <c r="JG232" s="619"/>
      <c r="JH232" s="619"/>
      <c r="JI232" s="619"/>
      <c r="JJ232" s="619"/>
      <c r="JK232" s="619"/>
      <c r="JL232" s="619"/>
      <c r="JM232" s="619"/>
      <c r="JN232" s="619"/>
      <c r="JO232" s="619"/>
      <c r="JP232" s="619"/>
      <c r="JQ232" s="619"/>
      <c r="JR232" s="619"/>
      <c r="JS232" s="619"/>
      <c r="JT232" s="619"/>
      <c r="JU232" s="619"/>
      <c r="JV232" s="619"/>
      <c r="JW232" s="619"/>
      <c r="JX232" s="619"/>
      <c r="JY232" s="619"/>
      <c r="JZ232" s="619"/>
      <c r="KA232" s="619"/>
      <c r="KB232" s="619"/>
      <c r="KC232" s="619"/>
      <c r="KD232" s="619"/>
      <c r="KE232" s="619"/>
      <c r="KF232" s="619"/>
      <c r="KG232" s="619"/>
      <c r="KH232" s="619"/>
      <c r="KI232" s="619"/>
      <c r="KJ232" s="619"/>
      <c r="KK232" s="619"/>
      <c r="KL232" s="619"/>
      <c r="KM232" s="619"/>
      <c r="KN232" s="619"/>
      <c r="KO232" s="619"/>
      <c r="KP232" s="619"/>
      <c r="KQ232" s="619"/>
      <c r="KR232" s="619"/>
      <c r="KS232" s="619"/>
      <c r="KT232" s="619"/>
      <c r="KU232" s="619"/>
      <c r="KV232" s="619"/>
      <c r="KW232" s="619"/>
      <c r="KX232" s="619"/>
      <c r="KY232" s="619"/>
      <c r="KZ232" s="619"/>
      <c r="LA232" s="619"/>
      <c r="LB232" s="619"/>
      <c r="LC232" s="619"/>
      <c r="LD232" s="619"/>
      <c r="LE232" s="619"/>
      <c r="LF232" s="619"/>
      <c r="LG232" s="619"/>
      <c r="LH232" s="619"/>
      <c r="LI232" s="619"/>
      <c r="LJ232" s="619"/>
      <c r="LK232" s="619"/>
      <c r="LL232" s="619"/>
      <c r="LM232" s="619"/>
      <c r="LN232" s="619"/>
      <c r="LO232" s="619"/>
      <c r="LP232" s="619"/>
      <c r="LQ232" s="619"/>
      <c r="LR232" s="619"/>
      <c r="LS232" s="619"/>
      <c r="LT232" s="619"/>
      <c r="LU232" s="619"/>
      <c r="LV232" s="619"/>
      <c r="LW232" s="619"/>
      <c r="LX232" s="619"/>
      <c r="LY232" s="619"/>
      <c r="LZ232" s="619"/>
      <c r="MA232" s="619"/>
      <c r="MB232" s="619"/>
      <c r="MC232" s="619"/>
      <c r="MD232" s="619"/>
      <c r="ME232" s="619"/>
      <c r="MF232" s="619"/>
      <c r="MG232" s="619"/>
      <c r="MH232" s="619"/>
      <c r="MI232" s="619"/>
      <c r="MJ232" s="619"/>
      <c r="MK232" s="619"/>
      <c r="ML232" s="619"/>
      <c r="MM232" s="619"/>
      <c r="MN232" s="619"/>
      <c r="MO232" s="619"/>
      <c r="MP232" s="619"/>
      <c r="MQ232" s="619"/>
      <c r="MR232" s="619"/>
      <c r="MS232" s="619"/>
      <c r="MT232" s="619"/>
      <c r="MU232" s="619"/>
    </row>
    <row r="233" spans="1:359" s="346" customFormat="1" ht="23" customHeight="1">
      <c r="A233" s="507"/>
      <c r="B233" s="358"/>
      <c r="C233" s="783" t="str">
        <f>IF('Etape 1 (Infos générales)'!D33="","",IF('Etape 1 (Infos générales)'!D33&lt;100,W239,""))</f>
        <v/>
      </c>
      <c r="D233" s="783"/>
      <c r="E233" s="783"/>
      <c r="F233" s="783"/>
      <c r="G233" s="783"/>
      <c r="H233" s="783"/>
      <c r="I233" s="783"/>
      <c r="J233" s="783"/>
      <c r="K233" s="783"/>
      <c r="L233" s="783"/>
      <c r="M233" s="783"/>
      <c r="N233" s="783"/>
      <c r="O233" s="783"/>
      <c r="P233" s="783"/>
      <c r="Q233" s="783"/>
      <c r="R233" s="783"/>
      <c r="S233" s="783"/>
      <c r="T233" s="783"/>
      <c r="U233" s="359"/>
      <c r="V233" s="507"/>
      <c r="AK233" s="357"/>
      <c r="AL233" s="357"/>
      <c r="AM233" s="357"/>
      <c r="AN233" s="357"/>
      <c r="AO233" s="357"/>
      <c r="AX233" s="547"/>
      <c r="CB233" s="619"/>
      <c r="CC233" s="619"/>
      <c r="CD233" s="619"/>
      <c r="CE233" s="619"/>
      <c r="CF233" s="619"/>
      <c r="CG233" s="619"/>
      <c r="CH233" s="619"/>
      <c r="CI233" s="619"/>
      <c r="CJ233" s="619"/>
      <c r="CK233" s="619"/>
      <c r="CL233" s="619"/>
      <c r="CM233" s="619"/>
      <c r="CN233" s="619"/>
      <c r="CO233" s="619"/>
      <c r="CP233" s="619"/>
      <c r="CQ233" s="619"/>
      <c r="CR233" s="619"/>
      <c r="CS233" s="619"/>
      <c r="CT233" s="619"/>
      <c r="CU233" s="619"/>
      <c r="CV233" s="619"/>
      <c r="CW233" s="619"/>
      <c r="CX233" s="619"/>
      <c r="CY233" s="619"/>
      <c r="CZ233" s="619"/>
      <c r="DA233" s="619"/>
      <c r="DB233" s="619"/>
      <c r="DC233" s="619"/>
      <c r="DD233" s="619"/>
      <c r="DE233" s="619"/>
      <c r="DF233" s="619"/>
      <c r="DG233" s="619"/>
      <c r="DH233" s="619"/>
      <c r="DI233" s="619"/>
      <c r="DJ233" s="619"/>
      <c r="DK233" s="619"/>
      <c r="DL233" s="619"/>
      <c r="DM233" s="619"/>
      <c r="DN233" s="619"/>
      <c r="DO233" s="619"/>
      <c r="DP233" s="619"/>
      <c r="DQ233" s="619"/>
      <c r="DR233" s="619"/>
      <c r="DS233" s="619"/>
      <c r="DT233" s="619"/>
      <c r="DU233" s="619"/>
      <c r="DV233" s="619"/>
      <c r="DW233" s="619"/>
      <c r="DX233" s="619"/>
      <c r="DY233" s="619"/>
      <c r="DZ233" s="619"/>
      <c r="EA233" s="619"/>
      <c r="EB233" s="619"/>
      <c r="EC233" s="619"/>
      <c r="ED233" s="619"/>
      <c r="EE233" s="619"/>
      <c r="EF233" s="619"/>
      <c r="EG233" s="619"/>
      <c r="EH233" s="619"/>
      <c r="EI233" s="619"/>
      <c r="EJ233" s="619"/>
      <c r="EK233" s="619"/>
      <c r="EL233" s="619"/>
      <c r="EM233" s="619"/>
      <c r="EN233" s="619"/>
      <c r="EO233" s="619"/>
      <c r="EP233" s="619"/>
      <c r="EQ233" s="619"/>
      <c r="ER233" s="619"/>
      <c r="ES233" s="619"/>
      <c r="ET233" s="619"/>
      <c r="EU233" s="619"/>
      <c r="EV233" s="619"/>
      <c r="EW233" s="619"/>
      <c r="EX233" s="619"/>
      <c r="EY233" s="619"/>
      <c r="EZ233" s="619"/>
      <c r="FA233" s="619"/>
      <c r="FB233" s="619"/>
      <c r="FC233" s="619"/>
      <c r="FD233" s="619"/>
      <c r="FE233" s="619"/>
      <c r="FF233" s="619"/>
      <c r="FG233" s="619"/>
      <c r="FH233" s="619"/>
      <c r="FI233" s="619"/>
      <c r="FJ233" s="619"/>
      <c r="FK233" s="619"/>
      <c r="FL233" s="619"/>
      <c r="FM233" s="619"/>
      <c r="FN233" s="619"/>
      <c r="FO233" s="619"/>
      <c r="FP233" s="619"/>
      <c r="FQ233" s="619"/>
      <c r="FR233" s="619"/>
      <c r="FS233" s="619"/>
      <c r="FT233" s="619"/>
      <c r="FU233" s="619"/>
      <c r="FV233" s="619"/>
      <c r="FW233" s="619"/>
      <c r="FX233" s="619"/>
      <c r="FY233" s="619"/>
      <c r="FZ233" s="619"/>
      <c r="GA233" s="619"/>
      <c r="GB233" s="619"/>
      <c r="GC233" s="619"/>
      <c r="GD233" s="619"/>
      <c r="GE233" s="619"/>
      <c r="GF233" s="619"/>
      <c r="GG233" s="619"/>
      <c r="GH233" s="619"/>
      <c r="GI233" s="619"/>
      <c r="GJ233" s="619"/>
      <c r="GK233" s="619"/>
      <c r="GL233" s="619"/>
      <c r="GM233" s="619"/>
      <c r="GN233" s="619"/>
      <c r="GO233" s="619"/>
      <c r="GP233" s="619"/>
      <c r="GQ233" s="619"/>
      <c r="GR233" s="619"/>
      <c r="GS233" s="619"/>
      <c r="GT233" s="619"/>
      <c r="GU233" s="619"/>
      <c r="GV233" s="619"/>
      <c r="GW233" s="619"/>
      <c r="GX233" s="619"/>
      <c r="GY233" s="619"/>
      <c r="GZ233" s="619"/>
      <c r="HA233" s="619"/>
      <c r="HB233" s="619"/>
      <c r="HC233" s="619"/>
      <c r="HD233" s="619"/>
      <c r="HE233" s="619"/>
      <c r="HF233" s="619"/>
      <c r="HG233" s="619"/>
      <c r="HH233" s="619"/>
      <c r="HI233" s="619"/>
      <c r="HJ233" s="619"/>
      <c r="HK233" s="619"/>
      <c r="HL233" s="619"/>
      <c r="HM233" s="619"/>
      <c r="HN233" s="619"/>
      <c r="HO233" s="619"/>
      <c r="HP233" s="619"/>
      <c r="HQ233" s="619"/>
      <c r="HR233" s="619"/>
      <c r="HS233" s="619"/>
      <c r="HT233" s="619"/>
      <c r="HU233" s="619"/>
      <c r="HV233" s="619"/>
      <c r="HW233" s="619"/>
      <c r="HX233" s="619"/>
      <c r="HY233" s="619"/>
      <c r="HZ233" s="619"/>
      <c r="IA233" s="619"/>
      <c r="IB233" s="619"/>
      <c r="IC233" s="619"/>
      <c r="ID233" s="619"/>
      <c r="IE233" s="619"/>
      <c r="IF233" s="619"/>
      <c r="IG233" s="619"/>
      <c r="IH233" s="619"/>
      <c r="II233" s="619"/>
      <c r="IJ233" s="619"/>
      <c r="IK233" s="619"/>
      <c r="IL233" s="619"/>
      <c r="IM233" s="619"/>
      <c r="IN233" s="619"/>
      <c r="IO233" s="619"/>
      <c r="IP233" s="619"/>
      <c r="IQ233" s="619"/>
      <c r="IR233" s="619"/>
      <c r="IS233" s="619"/>
      <c r="IT233" s="619"/>
      <c r="IU233" s="619"/>
      <c r="IV233" s="619"/>
      <c r="IW233" s="619"/>
      <c r="IX233" s="619"/>
      <c r="IY233" s="619"/>
      <c r="IZ233" s="619"/>
      <c r="JA233" s="619"/>
      <c r="JB233" s="619"/>
      <c r="JC233" s="619"/>
      <c r="JD233" s="619"/>
      <c r="JE233" s="619"/>
      <c r="JF233" s="619"/>
      <c r="JG233" s="619"/>
      <c r="JH233" s="619"/>
      <c r="JI233" s="619"/>
      <c r="JJ233" s="619"/>
      <c r="JK233" s="619"/>
      <c r="JL233" s="619"/>
      <c r="JM233" s="619"/>
      <c r="JN233" s="619"/>
      <c r="JO233" s="619"/>
      <c r="JP233" s="619"/>
      <c r="JQ233" s="619"/>
      <c r="JR233" s="619"/>
      <c r="JS233" s="619"/>
      <c r="JT233" s="619"/>
      <c r="JU233" s="619"/>
      <c r="JV233" s="619"/>
      <c r="JW233" s="619"/>
      <c r="JX233" s="619"/>
      <c r="JY233" s="619"/>
      <c r="JZ233" s="619"/>
      <c r="KA233" s="619"/>
      <c r="KB233" s="619"/>
      <c r="KC233" s="619"/>
      <c r="KD233" s="619"/>
      <c r="KE233" s="619"/>
      <c r="KF233" s="619"/>
      <c r="KG233" s="619"/>
      <c r="KH233" s="619"/>
      <c r="KI233" s="619"/>
      <c r="KJ233" s="619"/>
      <c r="KK233" s="619"/>
      <c r="KL233" s="619"/>
      <c r="KM233" s="619"/>
      <c r="KN233" s="619"/>
      <c r="KO233" s="619"/>
      <c r="KP233" s="619"/>
      <c r="KQ233" s="619"/>
      <c r="KR233" s="619"/>
      <c r="KS233" s="619"/>
      <c r="KT233" s="619"/>
      <c r="KU233" s="619"/>
      <c r="KV233" s="619"/>
      <c r="KW233" s="619"/>
      <c r="KX233" s="619"/>
      <c r="KY233" s="619"/>
      <c r="KZ233" s="619"/>
      <c r="LA233" s="619"/>
      <c r="LB233" s="619"/>
      <c r="LC233" s="619"/>
      <c r="LD233" s="619"/>
      <c r="LE233" s="619"/>
      <c r="LF233" s="619"/>
      <c r="LG233" s="619"/>
      <c r="LH233" s="619"/>
      <c r="LI233" s="619"/>
      <c r="LJ233" s="619"/>
      <c r="LK233" s="619"/>
      <c r="LL233" s="619"/>
      <c r="LM233" s="619"/>
      <c r="LN233" s="619"/>
      <c r="LO233" s="619"/>
      <c r="LP233" s="619"/>
      <c r="LQ233" s="619"/>
      <c r="LR233" s="619"/>
      <c r="LS233" s="619"/>
      <c r="LT233" s="619"/>
      <c r="LU233" s="619"/>
      <c r="LV233" s="619"/>
      <c r="LW233" s="619"/>
      <c r="LX233" s="619"/>
      <c r="LY233" s="619"/>
      <c r="LZ233" s="619"/>
      <c r="MA233" s="619"/>
      <c r="MB233" s="619"/>
      <c r="MC233" s="619"/>
      <c r="MD233" s="619"/>
      <c r="ME233" s="619"/>
      <c r="MF233" s="619"/>
      <c r="MG233" s="619"/>
      <c r="MH233" s="619"/>
      <c r="MI233" s="619"/>
      <c r="MJ233" s="619"/>
      <c r="MK233" s="619"/>
      <c r="ML233" s="619"/>
      <c r="MM233" s="619"/>
      <c r="MN233" s="619"/>
      <c r="MO233" s="619"/>
      <c r="MP233" s="619"/>
      <c r="MQ233" s="619"/>
      <c r="MR233" s="619"/>
      <c r="MS233" s="619"/>
      <c r="MT233" s="619"/>
      <c r="MU233" s="619"/>
    </row>
    <row r="234" spans="1:359" s="346" customFormat="1" ht="23" customHeight="1">
      <c r="A234" s="507"/>
      <c r="B234" s="358"/>
      <c r="C234" s="783" t="str">
        <f>IF('Etape 1 (Infos générales)'!R35=2,W240,"")</f>
        <v/>
      </c>
      <c r="D234" s="783"/>
      <c r="E234" s="783"/>
      <c r="F234" s="783"/>
      <c r="G234" s="783"/>
      <c r="H234" s="783"/>
      <c r="I234" s="783"/>
      <c r="J234" s="783"/>
      <c r="K234" s="783"/>
      <c r="L234" s="783"/>
      <c r="M234" s="783"/>
      <c r="N234" s="783"/>
      <c r="O234" s="783"/>
      <c r="P234" s="783"/>
      <c r="Q234" s="783"/>
      <c r="R234" s="783"/>
      <c r="S234" s="783"/>
      <c r="T234" s="783"/>
      <c r="U234" s="359"/>
      <c r="V234" s="507"/>
      <c r="AK234" s="357"/>
      <c r="AL234" s="357"/>
      <c r="AM234" s="357"/>
      <c r="AN234" s="357"/>
      <c r="AO234" s="357"/>
      <c r="AX234" s="547"/>
      <c r="CB234" s="619"/>
      <c r="CC234" s="619"/>
      <c r="CD234" s="619"/>
      <c r="CE234" s="619"/>
      <c r="CF234" s="619"/>
      <c r="CG234" s="619"/>
      <c r="CH234" s="619"/>
      <c r="CI234" s="619"/>
      <c r="CJ234" s="619"/>
      <c r="CK234" s="619"/>
      <c r="CL234" s="619"/>
      <c r="CM234" s="619"/>
      <c r="CN234" s="619"/>
      <c r="CO234" s="619"/>
      <c r="CP234" s="619"/>
      <c r="CQ234" s="619"/>
      <c r="CR234" s="619"/>
      <c r="CS234" s="619"/>
      <c r="CT234" s="619"/>
      <c r="CU234" s="619"/>
      <c r="CV234" s="619"/>
      <c r="CW234" s="619"/>
      <c r="CX234" s="619"/>
      <c r="CY234" s="619"/>
      <c r="CZ234" s="619"/>
      <c r="DA234" s="619"/>
      <c r="DB234" s="619"/>
      <c r="DC234" s="619"/>
      <c r="DD234" s="619"/>
      <c r="DE234" s="619"/>
      <c r="DF234" s="619"/>
      <c r="DG234" s="619"/>
      <c r="DH234" s="619"/>
      <c r="DI234" s="619"/>
      <c r="DJ234" s="619"/>
      <c r="DK234" s="619"/>
      <c r="DL234" s="619"/>
      <c r="DM234" s="619"/>
      <c r="DN234" s="619"/>
      <c r="DO234" s="619"/>
      <c r="DP234" s="619"/>
      <c r="DQ234" s="619"/>
      <c r="DR234" s="619"/>
      <c r="DS234" s="619"/>
      <c r="DT234" s="619"/>
      <c r="DU234" s="619"/>
      <c r="DV234" s="619"/>
      <c r="DW234" s="619"/>
      <c r="DX234" s="619"/>
      <c r="DY234" s="619"/>
      <c r="DZ234" s="619"/>
      <c r="EA234" s="619"/>
      <c r="EB234" s="619"/>
      <c r="EC234" s="619"/>
      <c r="ED234" s="619"/>
      <c r="EE234" s="619"/>
      <c r="EF234" s="619"/>
      <c r="EG234" s="619"/>
      <c r="EH234" s="619"/>
      <c r="EI234" s="619"/>
      <c r="EJ234" s="619"/>
      <c r="EK234" s="619"/>
      <c r="EL234" s="619"/>
      <c r="EM234" s="619"/>
      <c r="EN234" s="619"/>
      <c r="EO234" s="619"/>
      <c r="EP234" s="619"/>
      <c r="EQ234" s="619"/>
      <c r="ER234" s="619"/>
      <c r="ES234" s="619"/>
      <c r="ET234" s="619"/>
      <c r="EU234" s="619"/>
      <c r="EV234" s="619"/>
      <c r="EW234" s="619"/>
      <c r="EX234" s="619"/>
      <c r="EY234" s="619"/>
      <c r="EZ234" s="619"/>
      <c r="FA234" s="619"/>
      <c r="FB234" s="619"/>
      <c r="FC234" s="619"/>
      <c r="FD234" s="619"/>
      <c r="FE234" s="619"/>
      <c r="FF234" s="619"/>
      <c r="FG234" s="619"/>
      <c r="FH234" s="619"/>
      <c r="FI234" s="619"/>
      <c r="FJ234" s="619"/>
      <c r="FK234" s="619"/>
      <c r="FL234" s="619"/>
      <c r="FM234" s="619"/>
      <c r="FN234" s="619"/>
      <c r="FO234" s="619"/>
      <c r="FP234" s="619"/>
      <c r="FQ234" s="619"/>
      <c r="FR234" s="619"/>
      <c r="FS234" s="619"/>
      <c r="FT234" s="619"/>
      <c r="FU234" s="619"/>
      <c r="FV234" s="619"/>
      <c r="FW234" s="619"/>
      <c r="FX234" s="619"/>
      <c r="FY234" s="619"/>
      <c r="FZ234" s="619"/>
      <c r="GA234" s="619"/>
      <c r="GB234" s="619"/>
      <c r="GC234" s="619"/>
      <c r="GD234" s="619"/>
      <c r="GE234" s="619"/>
      <c r="GF234" s="619"/>
      <c r="GG234" s="619"/>
      <c r="GH234" s="619"/>
      <c r="GI234" s="619"/>
      <c r="GJ234" s="619"/>
      <c r="GK234" s="619"/>
      <c r="GL234" s="619"/>
      <c r="GM234" s="619"/>
      <c r="GN234" s="619"/>
      <c r="GO234" s="619"/>
      <c r="GP234" s="619"/>
      <c r="GQ234" s="619"/>
      <c r="GR234" s="619"/>
      <c r="GS234" s="619"/>
      <c r="GT234" s="619"/>
      <c r="GU234" s="619"/>
      <c r="GV234" s="619"/>
      <c r="GW234" s="619"/>
      <c r="GX234" s="619"/>
      <c r="GY234" s="619"/>
      <c r="GZ234" s="619"/>
      <c r="HA234" s="619"/>
      <c r="HB234" s="619"/>
      <c r="HC234" s="619"/>
      <c r="HD234" s="619"/>
      <c r="HE234" s="619"/>
      <c r="HF234" s="619"/>
      <c r="HG234" s="619"/>
      <c r="HH234" s="619"/>
      <c r="HI234" s="619"/>
      <c r="HJ234" s="619"/>
      <c r="HK234" s="619"/>
      <c r="HL234" s="619"/>
      <c r="HM234" s="619"/>
      <c r="HN234" s="619"/>
      <c r="HO234" s="619"/>
      <c r="HP234" s="619"/>
      <c r="HQ234" s="619"/>
      <c r="HR234" s="619"/>
      <c r="HS234" s="619"/>
      <c r="HT234" s="619"/>
      <c r="HU234" s="619"/>
      <c r="HV234" s="619"/>
      <c r="HW234" s="619"/>
      <c r="HX234" s="619"/>
      <c r="HY234" s="619"/>
      <c r="HZ234" s="619"/>
      <c r="IA234" s="619"/>
      <c r="IB234" s="619"/>
      <c r="IC234" s="619"/>
      <c r="ID234" s="619"/>
      <c r="IE234" s="619"/>
      <c r="IF234" s="619"/>
      <c r="IG234" s="619"/>
      <c r="IH234" s="619"/>
      <c r="II234" s="619"/>
      <c r="IJ234" s="619"/>
      <c r="IK234" s="619"/>
      <c r="IL234" s="619"/>
      <c r="IM234" s="619"/>
      <c r="IN234" s="619"/>
      <c r="IO234" s="619"/>
      <c r="IP234" s="619"/>
      <c r="IQ234" s="619"/>
      <c r="IR234" s="619"/>
      <c r="IS234" s="619"/>
      <c r="IT234" s="619"/>
      <c r="IU234" s="619"/>
      <c r="IV234" s="619"/>
      <c r="IW234" s="619"/>
      <c r="IX234" s="619"/>
      <c r="IY234" s="619"/>
      <c r="IZ234" s="619"/>
      <c r="JA234" s="619"/>
      <c r="JB234" s="619"/>
      <c r="JC234" s="619"/>
      <c r="JD234" s="619"/>
      <c r="JE234" s="619"/>
      <c r="JF234" s="619"/>
      <c r="JG234" s="619"/>
      <c r="JH234" s="619"/>
      <c r="JI234" s="619"/>
      <c r="JJ234" s="619"/>
      <c r="JK234" s="619"/>
      <c r="JL234" s="619"/>
      <c r="JM234" s="619"/>
      <c r="JN234" s="619"/>
      <c r="JO234" s="619"/>
      <c r="JP234" s="619"/>
      <c r="JQ234" s="619"/>
      <c r="JR234" s="619"/>
      <c r="JS234" s="619"/>
      <c r="JT234" s="619"/>
      <c r="JU234" s="619"/>
      <c r="JV234" s="619"/>
      <c r="JW234" s="619"/>
      <c r="JX234" s="619"/>
      <c r="JY234" s="619"/>
      <c r="JZ234" s="619"/>
      <c r="KA234" s="619"/>
      <c r="KB234" s="619"/>
      <c r="KC234" s="619"/>
      <c r="KD234" s="619"/>
      <c r="KE234" s="619"/>
      <c r="KF234" s="619"/>
      <c r="KG234" s="619"/>
      <c r="KH234" s="619"/>
      <c r="KI234" s="619"/>
      <c r="KJ234" s="619"/>
      <c r="KK234" s="619"/>
      <c r="KL234" s="619"/>
      <c r="KM234" s="619"/>
      <c r="KN234" s="619"/>
      <c r="KO234" s="619"/>
      <c r="KP234" s="619"/>
      <c r="KQ234" s="619"/>
      <c r="KR234" s="619"/>
      <c r="KS234" s="619"/>
      <c r="KT234" s="619"/>
      <c r="KU234" s="619"/>
      <c r="KV234" s="619"/>
      <c r="KW234" s="619"/>
      <c r="KX234" s="619"/>
      <c r="KY234" s="619"/>
      <c r="KZ234" s="619"/>
      <c r="LA234" s="619"/>
      <c r="LB234" s="619"/>
      <c r="LC234" s="619"/>
      <c r="LD234" s="619"/>
      <c r="LE234" s="619"/>
      <c r="LF234" s="619"/>
      <c r="LG234" s="619"/>
      <c r="LH234" s="619"/>
      <c r="LI234" s="619"/>
      <c r="LJ234" s="619"/>
      <c r="LK234" s="619"/>
      <c r="LL234" s="619"/>
      <c r="LM234" s="619"/>
      <c r="LN234" s="619"/>
      <c r="LO234" s="619"/>
      <c r="LP234" s="619"/>
      <c r="LQ234" s="619"/>
      <c r="LR234" s="619"/>
      <c r="LS234" s="619"/>
      <c r="LT234" s="619"/>
      <c r="LU234" s="619"/>
      <c r="LV234" s="619"/>
      <c r="LW234" s="619"/>
      <c r="LX234" s="619"/>
      <c r="LY234" s="619"/>
      <c r="LZ234" s="619"/>
      <c r="MA234" s="619"/>
      <c r="MB234" s="619"/>
      <c r="MC234" s="619"/>
      <c r="MD234" s="619"/>
      <c r="ME234" s="619"/>
      <c r="MF234" s="619"/>
      <c r="MG234" s="619"/>
      <c r="MH234" s="619"/>
      <c r="MI234" s="619"/>
      <c r="MJ234" s="619"/>
      <c r="MK234" s="619"/>
      <c r="ML234" s="619"/>
      <c r="MM234" s="619"/>
      <c r="MN234" s="619"/>
      <c r="MO234" s="619"/>
      <c r="MP234" s="619"/>
      <c r="MQ234" s="619"/>
      <c r="MR234" s="619"/>
      <c r="MS234" s="619"/>
      <c r="MT234" s="619"/>
      <c r="MU234" s="619"/>
    </row>
    <row r="235" spans="1:359" s="346" customFormat="1" ht="23" customHeight="1">
      <c r="A235" s="507"/>
      <c r="B235" s="358"/>
      <c r="C235" s="783" t="str">
        <f>IF('Etape 1 (Infos générales)'!W35=2,W243,"")</f>
        <v/>
      </c>
      <c r="D235" s="783"/>
      <c r="E235" s="783"/>
      <c r="F235" s="783"/>
      <c r="G235" s="783"/>
      <c r="H235" s="783"/>
      <c r="I235" s="783"/>
      <c r="J235" s="783"/>
      <c r="K235" s="783"/>
      <c r="L235" s="783"/>
      <c r="M235" s="783"/>
      <c r="N235" s="783"/>
      <c r="O235" s="783"/>
      <c r="P235" s="783"/>
      <c r="Q235" s="783"/>
      <c r="R235" s="783"/>
      <c r="S235" s="783"/>
      <c r="T235" s="783"/>
      <c r="U235" s="359"/>
      <c r="V235" s="507"/>
      <c r="AK235" s="357"/>
      <c r="AL235" s="357"/>
      <c r="AM235" s="357"/>
      <c r="AN235" s="357"/>
      <c r="AO235" s="357"/>
      <c r="AX235" s="547"/>
      <c r="CB235" s="619"/>
      <c r="CC235" s="619"/>
      <c r="CD235" s="619"/>
      <c r="CE235" s="619"/>
      <c r="CF235" s="619"/>
      <c r="CG235" s="619"/>
      <c r="CH235" s="619"/>
      <c r="CI235" s="619"/>
      <c r="CJ235" s="619"/>
      <c r="CK235" s="619"/>
      <c r="CL235" s="619"/>
      <c r="CM235" s="619"/>
      <c r="CN235" s="619"/>
      <c r="CO235" s="619"/>
      <c r="CP235" s="619"/>
      <c r="CQ235" s="619"/>
      <c r="CR235" s="619"/>
      <c r="CS235" s="619"/>
      <c r="CT235" s="619"/>
      <c r="CU235" s="619"/>
      <c r="CV235" s="619"/>
      <c r="CW235" s="619"/>
      <c r="CX235" s="619"/>
      <c r="CY235" s="619"/>
      <c r="CZ235" s="619"/>
      <c r="DA235" s="619"/>
      <c r="DB235" s="619"/>
      <c r="DC235" s="619"/>
      <c r="DD235" s="619"/>
      <c r="DE235" s="619"/>
      <c r="DF235" s="619"/>
      <c r="DG235" s="619"/>
      <c r="DH235" s="619"/>
      <c r="DI235" s="619"/>
      <c r="DJ235" s="619"/>
      <c r="DK235" s="619"/>
      <c r="DL235" s="619"/>
      <c r="DM235" s="619"/>
      <c r="DN235" s="619"/>
      <c r="DO235" s="619"/>
      <c r="DP235" s="619"/>
      <c r="DQ235" s="619"/>
      <c r="DR235" s="619"/>
      <c r="DS235" s="619"/>
      <c r="DT235" s="619"/>
      <c r="DU235" s="619"/>
      <c r="DV235" s="619"/>
      <c r="DW235" s="619"/>
      <c r="DX235" s="619"/>
      <c r="DY235" s="619"/>
      <c r="DZ235" s="619"/>
      <c r="EA235" s="619"/>
      <c r="EB235" s="619"/>
      <c r="EC235" s="619"/>
      <c r="ED235" s="619"/>
      <c r="EE235" s="619"/>
      <c r="EF235" s="619"/>
      <c r="EG235" s="619"/>
      <c r="EH235" s="619"/>
      <c r="EI235" s="619"/>
      <c r="EJ235" s="619"/>
      <c r="EK235" s="619"/>
      <c r="EL235" s="619"/>
      <c r="EM235" s="619"/>
      <c r="EN235" s="619"/>
      <c r="EO235" s="619"/>
      <c r="EP235" s="619"/>
      <c r="EQ235" s="619"/>
      <c r="ER235" s="619"/>
      <c r="ES235" s="619"/>
      <c r="ET235" s="619"/>
      <c r="EU235" s="619"/>
      <c r="EV235" s="619"/>
      <c r="EW235" s="619"/>
      <c r="EX235" s="619"/>
      <c r="EY235" s="619"/>
      <c r="EZ235" s="619"/>
      <c r="FA235" s="619"/>
      <c r="FB235" s="619"/>
      <c r="FC235" s="619"/>
      <c r="FD235" s="619"/>
      <c r="FE235" s="619"/>
      <c r="FF235" s="619"/>
      <c r="FG235" s="619"/>
      <c r="FH235" s="619"/>
      <c r="FI235" s="619"/>
      <c r="FJ235" s="619"/>
      <c r="FK235" s="619"/>
      <c r="FL235" s="619"/>
      <c r="FM235" s="619"/>
      <c r="FN235" s="619"/>
      <c r="FO235" s="619"/>
      <c r="FP235" s="619"/>
      <c r="FQ235" s="619"/>
      <c r="FR235" s="619"/>
      <c r="FS235" s="619"/>
      <c r="FT235" s="619"/>
      <c r="FU235" s="619"/>
      <c r="FV235" s="619"/>
      <c r="FW235" s="619"/>
      <c r="FX235" s="619"/>
      <c r="FY235" s="619"/>
      <c r="FZ235" s="619"/>
      <c r="GA235" s="619"/>
      <c r="GB235" s="619"/>
      <c r="GC235" s="619"/>
      <c r="GD235" s="619"/>
      <c r="GE235" s="619"/>
      <c r="GF235" s="619"/>
      <c r="GG235" s="619"/>
      <c r="GH235" s="619"/>
      <c r="GI235" s="619"/>
      <c r="GJ235" s="619"/>
      <c r="GK235" s="619"/>
      <c r="GL235" s="619"/>
      <c r="GM235" s="619"/>
      <c r="GN235" s="619"/>
      <c r="GO235" s="619"/>
      <c r="GP235" s="619"/>
      <c r="GQ235" s="619"/>
      <c r="GR235" s="619"/>
      <c r="GS235" s="619"/>
      <c r="GT235" s="619"/>
      <c r="GU235" s="619"/>
      <c r="GV235" s="619"/>
      <c r="GW235" s="619"/>
      <c r="GX235" s="619"/>
      <c r="GY235" s="619"/>
      <c r="GZ235" s="619"/>
      <c r="HA235" s="619"/>
      <c r="HB235" s="619"/>
      <c r="HC235" s="619"/>
      <c r="HD235" s="619"/>
      <c r="HE235" s="619"/>
      <c r="HF235" s="619"/>
      <c r="HG235" s="619"/>
      <c r="HH235" s="619"/>
      <c r="HI235" s="619"/>
      <c r="HJ235" s="619"/>
      <c r="HK235" s="619"/>
      <c r="HL235" s="619"/>
      <c r="HM235" s="619"/>
      <c r="HN235" s="619"/>
      <c r="HO235" s="619"/>
      <c r="HP235" s="619"/>
      <c r="HQ235" s="619"/>
      <c r="HR235" s="619"/>
      <c r="HS235" s="619"/>
      <c r="HT235" s="619"/>
      <c r="HU235" s="619"/>
      <c r="HV235" s="619"/>
      <c r="HW235" s="619"/>
      <c r="HX235" s="619"/>
      <c r="HY235" s="619"/>
      <c r="HZ235" s="619"/>
      <c r="IA235" s="619"/>
      <c r="IB235" s="619"/>
      <c r="IC235" s="619"/>
      <c r="ID235" s="619"/>
      <c r="IE235" s="619"/>
      <c r="IF235" s="619"/>
      <c r="IG235" s="619"/>
      <c r="IH235" s="619"/>
      <c r="II235" s="619"/>
      <c r="IJ235" s="619"/>
      <c r="IK235" s="619"/>
      <c r="IL235" s="619"/>
      <c r="IM235" s="619"/>
      <c r="IN235" s="619"/>
      <c r="IO235" s="619"/>
      <c r="IP235" s="619"/>
      <c r="IQ235" s="619"/>
      <c r="IR235" s="619"/>
      <c r="IS235" s="619"/>
      <c r="IT235" s="619"/>
      <c r="IU235" s="619"/>
      <c r="IV235" s="619"/>
      <c r="IW235" s="619"/>
      <c r="IX235" s="619"/>
      <c r="IY235" s="619"/>
      <c r="IZ235" s="619"/>
      <c r="JA235" s="619"/>
      <c r="JB235" s="619"/>
      <c r="JC235" s="619"/>
      <c r="JD235" s="619"/>
      <c r="JE235" s="619"/>
      <c r="JF235" s="619"/>
      <c r="JG235" s="619"/>
      <c r="JH235" s="619"/>
      <c r="JI235" s="619"/>
      <c r="JJ235" s="619"/>
      <c r="JK235" s="619"/>
      <c r="JL235" s="619"/>
      <c r="JM235" s="619"/>
      <c r="JN235" s="619"/>
      <c r="JO235" s="619"/>
      <c r="JP235" s="619"/>
      <c r="JQ235" s="619"/>
      <c r="JR235" s="619"/>
      <c r="JS235" s="619"/>
      <c r="JT235" s="619"/>
      <c r="JU235" s="619"/>
      <c r="JV235" s="619"/>
      <c r="JW235" s="619"/>
      <c r="JX235" s="619"/>
      <c r="JY235" s="619"/>
      <c r="JZ235" s="619"/>
      <c r="KA235" s="619"/>
      <c r="KB235" s="619"/>
      <c r="KC235" s="619"/>
      <c r="KD235" s="619"/>
      <c r="KE235" s="619"/>
      <c r="KF235" s="619"/>
      <c r="KG235" s="619"/>
      <c r="KH235" s="619"/>
      <c r="KI235" s="619"/>
      <c r="KJ235" s="619"/>
      <c r="KK235" s="619"/>
      <c r="KL235" s="619"/>
      <c r="KM235" s="619"/>
      <c r="KN235" s="619"/>
      <c r="KO235" s="619"/>
      <c r="KP235" s="619"/>
      <c r="KQ235" s="619"/>
      <c r="KR235" s="619"/>
      <c r="KS235" s="619"/>
      <c r="KT235" s="619"/>
      <c r="KU235" s="619"/>
      <c r="KV235" s="619"/>
      <c r="KW235" s="619"/>
      <c r="KX235" s="619"/>
      <c r="KY235" s="619"/>
      <c r="KZ235" s="619"/>
      <c r="LA235" s="619"/>
      <c r="LB235" s="619"/>
      <c r="LC235" s="619"/>
      <c r="LD235" s="619"/>
      <c r="LE235" s="619"/>
      <c r="LF235" s="619"/>
      <c r="LG235" s="619"/>
      <c r="LH235" s="619"/>
      <c r="LI235" s="619"/>
      <c r="LJ235" s="619"/>
      <c r="LK235" s="619"/>
      <c r="LL235" s="619"/>
      <c r="LM235" s="619"/>
      <c r="LN235" s="619"/>
      <c r="LO235" s="619"/>
      <c r="LP235" s="619"/>
      <c r="LQ235" s="619"/>
      <c r="LR235" s="619"/>
      <c r="LS235" s="619"/>
      <c r="LT235" s="619"/>
      <c r="LU235" s="619"/>
      <c r="LV235" s="619"/>
      <c r="LW235" s="619"/>
      <c r="LX235" s="619"/>
      <c r="LY235" s="619"/>
      <c r="LZ235" s="619"/>
      <c r="MA235" s="619"/>
      <c r="MB235" s="619"/>
      <c r="MC235" s="619"/>
      <c r="MD235" s="619"/>
      <c r="ME235" s="619"/>
      <c r="MF235" s="619"/>
      <c r="MG235" s="619"/>
      <c r="MH235" s="619"/>
      <c r="MI235" s="619"/>
      <c r="MJ235" s="619"/>
      <c r="MK235" s="619"/>
      <c r="ML235" s="619"/>
      <c r="MM235" s="619"/>
      <c r="MN235" s="619"/>
      <c r="MO235" s="619"/>
      <c r="MP235" s="619"/>
      <c r="MQ235" s="619"/>
      <c r="MR235" s="619"/>
      <c r="MS235" s="619"/>
      <c r="MT235" s="619"/>
      <c r="MU235" s="619"/>
    </row>
    <row r="236" spans="1:359" s="346" customFormat="1" ht="23" customHeight="1">
      <c r="A236" s="507"/>
      <c r="B236" s="358"/>
      <c r="C236" s="799" t="str">
        <f>IF('Etape 1 (Infos générales)'!AB35=2,W244,"")</f>
        <v/>
      </c>
      <c r="D236" s="799"/>
      <c r="E236" s="799"/>
      <c r="F236" s="799"/>
      <c r="G236" s="799"/>
      <c r="H236" s="799"/>
      <c r="I236" s="799"/>
      <c r="J236" s="799"/>
      <c r="K236" s="799"/>
      <c r="L236" s="799"/>
      <c r="M236" s="799"/>
      <c r="N236" s="799"/>
      <c r="O236" s="799"/>
      <c r="P236" s="799"/>
      <c r="Q236" s="799"/>
      <c r="R236" s="799"/>
      <c r="S236" s="799"/>
      <c r="T236" s="799"/>
      <c r="U236" s="359"/>
      <c r="V236" s="507"/>
      <c r="AK236" s="357"/>
      <c r="AL236" s="357"/>
      <c r="AM236" s="357"/>
      <c r="AN236" s="357"/>
      <c r="AO236" s="357"/>
      <c r="AX236" s="547"/>
      <c r="CB236" s="619"/>
      <c r="CC236" s="619"/>
      <c r="CD236" s="619"/>
      <c r="CE236" s="619"/>
      <c r="CF236" s="619"/>
      <c r="CG236" s="619"/>
      <c r="CH236" s="619"/>
      <c r="CI236" s="619"/>
      <c r="CJ236" s="619"/>
      <c r="CK236" s="619"/>
      <c r="CL236" s="619"/>
      <c r="CM236" s="619"/>
      <c r="CN236" s="619"/>
      <c r="CO236" s="619"/>
      <c r="CP236" s="619"/>
      <c r="CQ236" s="619"/>
      <c r="CR236" s="619"/>
      <c r="CS236" s="619"/>
      <c r="CT236" s="619"/>
      <c r="CU236" s="619"/>
      <c r="CV236" s="619"/>
      <c r="CW236" s="619"/>
      <c r="CX236" s="619"/>
      <c r="CY236" s="619"/>
      <c r="CZ236" s="619"/>
      <c r="DA236" s="619"/>
      <c r="DB236" s="619"/>
      <c r="DC236" s="619"/>
      <c r="DD236" s="619"/>
      <c r="DE236" s="619"/>
      <c r="DF236" s="619"/>
      <c r="DG236" s="619"/>
      <c r="DH236" s="619"/>
      <c r="DI236" s="619"/>
      <c r="DJ236" s="619"/>
      <c r="DK236" s="619"/>
      <c r="DL236" s="619"/>
      <c r="DM236" s="619"/>
      <c r="DN236" s="619"/>
      <c r="DO236" s="619"/>
      <c r="DP236" s="619"/>
      <c r="DQ236" s="619"/>
      <c r="DR236" s="619"/>
      <c r="DS236" s="619"/>
      <c r="DT236" s="619"/>
      <c r="DU236" s="619"/>
      <c r="DV236" s="619"/>
      <c r="DW236" s="619"/>
      <c r="DX236" s="619"/>
      <c r="DY236" s="619"/>
      <c r="DZ236" s="619"/>
      <c r="EA236" s="619"/>
      <c r="EB236" s="619"/>
      <c r="EC236" s="619"/>
      <c r="ED236" s="619"/>
      <c r="EE236" s="619"/>
      <c r="EF236" s="619"/>
      <c r="EG236" s="619"/>
      <c r="EH236" s="619"/>
      <c r="EI236" s="619"/>
      <c r="EJ236" s="619"/>
      <c r="EK236" s="619"/>
      <c r="EL236" s="619"/>
      <c r="EM236" s="619"/>
      <c r="EN236" s="619"/>
      <c r="EO236" s="619"/>
      <c r="EP236" s="619"/>
      <c r="EQ236" s="619"/>
      <c r="ER236" s="619"/>
      <c r="ES236" s="619"/>
      <c r="ET236" s="619"/>
      <c r="EU236" s="619"/>
      <c r="EV236" s="619"/>
      <c r="EW236" s="619"/>
      <c r="EX236" s="619"/>
      <c r="EY236" s="619"/>
      <c r="EZ236" s="619"/>
      <c r="FA236" s="619"/>
      <c r="FB236" s="619"/>
      <c r="FC236" s="619"/>
      <c r="FD236" s="619"/>
      <c r="FE236" s="619"/>
      <c r="FF236" s="619"/>
      <c r="FG236" s="619"/>
      <c r="FH236" s="619"/>
      <c r="FI236" s="619"/>
      <c r="FJ236" s="619"/>
      <c r="FK236" s="619"/>
      <c r="FL236" s="619"/>
      <c r="FM236" s="619"/>
      <c r="FN236" s="619"/>
      <c r="FO236" s="619"/>
      <c r="FP236" s="619"/>
      <c r="FQ236" s="619"/>
      <c r="FR236" s="619"/>
      <c r="FS236" s="619"/>
      <c r="FT236" s="619"/>
      <c r="FU236" s="619"/>
      <c r="FV236" s="619"/>
      <c r="FW236" s="619"/>
      <c r="FX236" s="619"/>
      <c r="FY236" s="619"/>
      <c r="FZ236" s="619"/>
      <c r="GA236" s="619"/>
      <c r="GB236" s="619"/>
      <c r="GC236" s="619"/>
      <c r="GD236" s="619"/>
      <c r="GE236" s="619"/>
      <c r="GF236" s="619"/>
      <c r="GG236" s="619"/>
      <c r="GH236" s="619"/>
      <c r="GI236" s="619"/>
      <c r="GJ236" s="619"/>
      <c r="GK236" s="619"/>
      <c r="GL236" s="619"/>
      <c r="GM236" s="619"/>
      <c r="GN236" s="619"/>
      <c r="GO236" s="619"/>
      <c r="GP236" s="619"/>
      <c r="GQ236" s="619"/>
      <c r="GR236" s="619"/>
      <c r="GS236" s="619"/>
      <c r="GT236" s="619"/>
      <c r="GU236" s="619"/>
      <c r="GV236" s="619"/>
      <c r="GW236" s="619"/>
      <c r="GX236" s="619"/>
      <c r="GY236" s="619"/>
      <c r="GZ236" s="619"/>
      <c r="HA236" s="619"/>
      <c r="HB236" s="619"/>
      <c r="HC236" s="619"/>
      <c r="HD236" s="619"/>
      <c r="HE236" s="619"/>
      <c r="HF236" s="619"/>
      <c r="HG236" s="619"/>
      <c r="HH236" s="619"/>
      <c r="HI236" s="619"/>
      <c r="HJ236" s="619"/>
      <c r="HK236" s="619"/>
      <c r="HL236" s="619"/>
      <c r="HM236" s="619"/>
      <c r="HN236" s="619"/>
      <c r="HO236" s="619"/>
      <c r="HP236" s="619"/>
      <c r="HQ236" s="619"/>
      <c r="HR236" s="619"/>
      <c r="HS236" s="619"/>
      <c r="HT236" s="619"/>
      <c r="HU236" s="619"/>
      <c r="HV236" s="619"/>
      <c r="HW236" s="619"/>
      <c r="HX236" s="619"/>
      <c r="HY236" s="619"/>
      <c r="HZ236" s="619"/>
      <c r="IA236" s="619"/>
      <c r="IB236" s="619"/>
      <c r="IC236" s="619"/>
      <c r="ID236" s="619"/>
      <c r="IE236" s="619"/>
      <c r="IF236" s="619"/>
      <c r="IG236" s="619"/>
      <c r="IH236" s="619"/>
      <c r="II236" s="619"/>
      <c r="IJ236" s="619"/>
      <c r="IK236" s="619"/>
      <c r="IL236" s="619"/>
      <c r="IM236" s="619"/>
      <c r="IN236" s="619"/>
      <c r="IO236" s="619"/>
      <c r="IP236" s="619"/>
      <c r="IQ236" s="619"/>
      <c r="IR236" s="619"/>
      <c r="IS236" s="619"/>
      <c r="IT236" s="619"/>
      <c r="IU236" s="619"/>
      <c r="IV236" s="619"/>
      <c r="IW236" s="619"/>
      <c r="IX236" s="619"/>
      <c r="IY236" s="619"/>
      <c r="IZ236" s="619"/>
      <c r="JA236" s="619"/>
      <c r="JB236" s="619"/>
      <c r="JC236" s="619"/>
      <c r="JD236" s="619"/>
      <c r="JE236" s="619"/>
      <c r="JF236" s="619"/>
      <c r="JG236" s="619"/>
      <c r="JH236" s="619"/>
      <c r="JI236" s="619"/>
      <c r="JJ236" s="619"/>
      <c r="JK236" s="619"/>
      <c r="JL236" s="619"/>
      <c r="JM236" s="619"/>
      <c r="JN236" s="619"/>
      <c r="JO236" s="619"/>
      <c r="JP236" s="619"/>
      <c r="JQ236" s="619"/>
      <c r="JR236" s="619"/>
      <c r="JS236" s="619"/>
      <c r="JT236" s="619"/>
      <c r="JU236" s="619"/>
      <c r="JV236" s="619"/>
      <c r="JW236" s="619"/>
      <c r="JX236" s="619"/>
      <c r="JY236" s="619"/>
      <c r="JZ236" s="619"/>
      <c r="KA236" s="619"/>
      <c r="KB236" s="619"/>
      <c r="KC236" s="619"/>
      <c r="KD236" s="619"/>
      <c r="KE236" s="619"/>
      <c r="KF236" s="619"/>
      <c r="KG236" s="619"/>
      <c r="KH236" s="619"/>
      <c r="KI236" s="619"/>
      <c r="KJ236" s="619"/>
      <c r="KK236" s="619"/>
      <c r="KL236" s="619"/>
      <c r="KM236" s="619"/>
      <c r="KN236" s="619"/>
      <c r="KO236" s="619"/>
      <c r="KP236" s="619"/>
      <c r="KQ236" s="619"/>
      <c r="KR236" s="619"/>
      <c r="KS236" s="619"/>
      <c r="KT236" s="619"/>
      <c r="KU236" s="619"/>
      <c r="KV236" s="619"/>
      <c r="KW236" s="619"/>
      <c r="KX236" s="619"/>
      <c r="KY236" s="619"/>
      <c r="KZ236" s="619"/>
      <c r="LA236" s="619"/>
      <c r="LB236" s="619"/>
      <c r="LC236" s="619"/>
      <c r="LD236" s="619"/>
      <c r="LE236" s="619"/>
      <c r="LF236" s="619"/>
      <c r="LG236" s="619"/>
      <c r="LH236" s="619"/>
      <c r="LI236" s="619"/>
      <c r="LJ236" s="619"/>
      <c r="LK236" s="619"/>
      <c r="LL236" s="619"/>
      <c r="LM236" s="619"/>
      <c r="LN236" s="619"/>
      <c r="LO236" s="619"/>
      <c r="LP236" s="619"/>
      <c r="LQ236" s="619"/>
      <c r="LR236" s="619"/>
      <c r="LS236" s="619"/>
      <c r="LT236" s="619"/>
      <c r="LU236" s="619"/>
      <c r="LV236" s="619"/>
      <c r="LW236" s="619"/>
      <c r="LX236" s="619"/>
      <c r="LY236" s="619"/>
      <c r="LZ236" s="619"/>
      <c r="MA236" s="619"/>
      <c r="MB236" s="619"/>
      <c r="MC236" s="619"/>
      <c r="MD236" s="619"/>
      <c r="ME236" s="619"/>
      <c r="MF236" s="619"/>
      <c r="MG236" s="619"/>
      <c r="MH236" s="619"/>
      <c r="MI236" s="619"/>
      <c r="MJ236" s="619"/>
      <c r="MK236" s="619"/>
      <c r="ML236" s="619"/>
      <c r="MM236" s="619"/>
      <c r="MN236" s="619"/>
      <c r="MO236" s="619"/>
      <c r="MP236" s="619"/>
      <c r="MQ236" s="619"/>
      <c r="MR236" s="619"/>
      <c r="MS236" s="619"/>
      <c r="MT236" s="619"/>
      <c r="MU236" s="619"/>
    </row>
    <row r="237" spans="1:359" s="346" customFormat="1" ht="23" customHeight="1" thickBot="1">
      <c r="A237" s="507"/>
      <c r="B237" s="358"/>
      <c r="C237" s="799" t="str">
        <f>IF('Etape 1 (Infos générales)'!H33="","",IF('Etape 1 (Infos générales)'!H33&lt;100,W245,""))</f>
        <v/>
      </c>
      <c r="D237" s="799"/>
      <c r="E237" s="799"/>
      <c r="F237" s="799"/>
      <c r="G237" s="799"/>
      <c r="H237" s="799"/>
      <c r="I237" s="799"/>
      <c r="J237" s="799"/>
      <c r="K237" s="799"/>
      <c r="L237" s="799"/>
      <c r="M237" s="799"/>
      <c r="N237" s="799"/>
      <c r="O237" s="799"/>
      <c r="P237" s="799"/>
      <c r="Q237" s="799"/>
      <c r="R237" s="799"/>
      <c r="S237" s="799"/>
      <c r="T237" s="799"/>
      <c r="U237" s="359"/>
      <c r="V237" s="507"/>
      <c r="W237" s="391" t="s">
        <v>173</v>
      </c>
      <c r="X237" s="225"/>
      <c r="Y237" s="225"/>
      <c r="Z237" s="225"/>
      <c r="AA237" s="225"/>
      <c r="AB237" s="225"/>
      <c r="AC237" s="225"/>
      <c r="AD237" s="524" t="s">
        <v>339</v>
      </c>
      <c r="AE237" s="525"/>
      <c r="AG237" s="385" t="s">
        <v>241</v>
      </c>
      <c r="AH237" s="386"/>
      <c r="AI237" s="386"/>
      <c r="AK237" s="357"/>
      <c r="AL237" s="357"/>
      <c r="AM237" s="357"/>
      <c r="AN237" s="357"/>
      <c r="AO237" s="357"/>
      <c r="AX237" s="547"/>
      <c r="CB237" s="619"/>
      <c r="CC237" s="619"/>
      <c r="CD237" s="619"/>
      <c r="CE237" s="619"/>
      <c r="CF237" s="619"/>
      <c r="CG237" s="619"/>
      <c r="CH237" s="619"/>
      <c r="CI237" s="619"/>
      <c r="CJ237" s="619"/>
      <c r="CK237" s="619"/>
      <c r="CL237" s="619"/>
      <c r="CM237" s="619"/>
      <c r="CN237" s="619"/>
      <c r="CO237" s="619"/>
      <c r="CP237" s="619"/>
      <c r="CQ237" s="619"/>
      <c r="CR237" s="619"/>
      <c r="CS237" s="619"/>
      <c r="CT237" s="619"/>
      <c r="CU237" s="619"/>
      <c r="CV237" s="619"/>
      <c r="CW237" s="619"/>
      <c r="CX237" s="619"/>
      <c r="CY237" s="619"/>
      <c r="CZ237" s="619"/>
      <c r="DA237" s="619"/>
      <c r="DB237" s="619"/>
      <c r="DC237" s="619"/>
      <c r="DD237" s="619"/>
      <c r="DE237" s="619"/>
      <c r="DF237" s="619"/>
      <c r="DG237" s="619"/>
      <c r="DH237" s="619"/>
      <c r="DI237" s="619"/>
      <c r="DJ237" s="619"/>
      <c r="DK237" s="619"/>
      <c r="DL237" s="619"/>
      <c r="DM237" s="619"/>
      <c r="DN237" s="619"/>
      <c r="DO237" s="619"/>
      <c r="DP237" s="619"/>
      <c r="DQ237" s="619"/>
      <c r="DR237" s="619"/>
      <c r="DS237" s="619"/>
      <c r="DT237" s="619"/>
      <c r="DU237" s="619"/>
      <c r="DV237" s="619"/>
      <c r="DW237" s="619"/>
      <c r="DX237" s="619"/>
      <c r="DY237" s="619"/>
      <c r="DZ237" s="619"/>
      <c r="EA237" s="619"/>
      <c r="EB237" s="619"/>
      <c r="EC237" s="619"/>
      <c r="ED237" s="619"/>
      <c r="EE237" s="619"/>
      <c r="EF237" s="619"/>
      <c r="EG237" s="619"/>
      <c r="EH237" s="619"/>
      <c r="EI237" s="619"/>
      <c r="EJ237" s="619"/>
      <c r="EK237" s="619"/>
      <c r="EL237" s="619"/>
      <c r="EM237" s="619"/>
      <c r="EN237" s="619"/>
      <c r="EO237" s="619"/>
      <c r="EP237" s="619"/>
      <c r="EQ237" s="619"/>
      <c r="ER237" s="619"/>
      <c r="ES237" s="619"/>
      <c r="ET237" s="619"/>
      <c r="EU237" s="619"/>
      <c r="EV237" s="619"/>
      <c r="EW237" s="619"/>
      <c r="EX237" s="619"/>
      <c r="EY237" s="619"/>
      <c r="EZ237" s="619"/>
      <c r="FA237" s="619"/>
      <c r="FB237" s="619"/>
      <c r="FC237" s="619"/>
      <c r="FD237" s="619"/>
      <c r="FE237" s="619"/>
      <c r="FF237" s="619"/>
      <c r="FG237" s="619"/>
      <c r="FH237" s="619"/>
      <c r="FI237" s="619"/>
      <c r="FJ237" s="619"/>
      <c r="FK237" s="619"/>
      <c r="FL237" s="619"/>
      <c r="FM237" s="619"/>
      <c r="FN237" s="619"/>
      <c r="FO237" s="619"/>
      <c r="FP237" s="619"/>
      <c r="FQ237" s="619"/>
      <c r="FR237" s="619"/>
      <c r="FS237" s="619"/>
      <c r="FT237" s="619"/>
      <c r="FU237" s="619"/>
      <c r="FV237" s="619"/>
      <c r="FW237" s="619"/>
      <c r="FX237" s="619"/>
      <c r="FY237" s="619"/>
      <c r="FZ237" s="619"/>
      <c r="GA237" s="619"/>
      <c r="GB237" s="619"/>
      <c r="GC237" s="619"/>
      <c r="GD237" s="619"/>
      <c r="GE237" s="619"/>
      <c r="GF237" s="619"/>
      <c r="GG237" s="619"/>
      <c r="GH237" s="619"/>
      <c r="GI237" s="619"/>
      <c r="GJ237" s="619"/>
      <c r="GK237" s="619"/>
      <c r="GL237" s="619"/>
      <c r="GM237" s="619"/>
      <c r="GN237" s="619"/>
      <c r="GO237" s="619"/>
      <c r="GP237" s="619"/>
      <c r="GQ237" s="619"/>
      <c r="GR237" s="619"/>
      <c r="GS237" s="619"/>
      <c r="GT237" s="619"/>
      <c r="GU237" s="619"/>
      <c r="GV237" s="619"/>
      <c r="GW237" s="619"/>
      <c r="GX237" s="619"/>
      <c r="GY237" s="619"/>
      <c r="GZ237" s="619"/>
      <c r="HA237" s="619"/>
      <c r="HB237" s="619"/>
      <c r="HC237" s="619"/>
      <c r="HD237" s="619"/>
      <c r="HE237" s="619"/>
      <c r="HF237" s="619"/>
      <c r="HG237" s="619"/>
      <c r="HH237" s="619"/>
      <c r="HI237" s="619"/>
      <c r="HJ237" s="619"/>
      <c r="HK237" s="619"/>
      <c r="HL237" s="619"/>
      <c r="HM237" s="619"/>
      <c r="HN237" s="619"/>
      <c r="HO237" s="619"/>
      <c r="HP237" s="619"/>
      <c r="HQ237" s="619"/>
      <c r="HR237" s="619"/>
      <c r="HS237" s="619"/>
      <c r="HT237" s="619"/>
      <c r="HU237" s="619"/>
      <c r="HV237" s="619"/>
      <c r="HW237" s="619"/>
      <c r="HX237" s="619"/>
      <c r="HY237" s="619"/>
      <c r="HZ237" s="619"/>
      <c r="IA237" s="619"/>
      <c r="IB237" s="619"/>
      <c r="IC237" s="619"/>
      <c r="ID237" s="619"/>
      <c r="IE237" s="619"/>
      <c r="IF237" s="619"/>
      <c r="IG237" s="619"/>
      <c r="IH237" s="619"/>
      <c r="II237" s="619"/>
      <c r="IJ237" s="619"/>
      <c r="IK237" s="619"/>
      <c r="IL237" s="619"/>
      <c r="IM237" s="619"/>
      <c r="IN237" s="619"/>
      <c r="IO237" s="619"/>
      <c r="IP237" s="619"/>
      <c r="IQ237" s="619"/>
      <c r="IR237" s="619"/>
      <c r="IS237" s="619"/>
      <c r="IT237" s="619"/>
      <c r="IU237" s="619"/>
      <c r="IV237" s="619"/>
      <c r="IW237" s="619"/>
      <c r="IX237" s="619"/>
      <c r="IY237" s="619"/>
      <c r="IZ237" s="619"/>
      <c r="JA237" s="619"/>
      <c r="JB237" s="619"/>
      <c r="JC237" s="619"/>
      <c r="JD237" s="619"/>
      <c r="JE237" s="619"/>
      <c r="JF237" s="619"/>
      <c r="JG237" s="619"/>
      <c r="JH237" s="619"/>
      <c r="JI237" s="619"/>
      <c r="JJ237" s="619"/>
      <c r="JK237" s="619"/>
      <c r="JL237" s="619"/>
      <c r="JM237" s="619"/>
      <c r="JN237" s="619"/>
      <c r="JO237" s="619"/>
      <c r="JP237" s="619"/>
      <c r="JQ237" s="619"/>
      <c r="JR237" s="619"/>
      <c r="JS237" s="619"/>
      <c r="JT237" s="619"/>
      <c r="JU237" s="619"/>
      <c r="JV237" s="619"/>
      <c r="JW237" s="619"/>
      <c r="JX237" s="619"/>
      <c r="JY237" s="619"/>
      <c r="JZ237" s="619"/>
      <c r="KA237" s="619"/>
      <c r="KB237" s="619"/>
      <c r="KC237" s="619"/>
      <c r="KD237" s="619"/>
      <c r="KE237" s="619"/>
      <c r="KF237" s="619"/>
      <c r="KG237" s="619"/>
      <c r="KH237" s="619"/>
      <c r="KI237" s="619"/>
      <c r="KJ237" s="619"/>
      <c r="KK237" s="619"/>
      <c r="KL237" s="619"/>
      <c r="KM237" s="619"/>
      <c r="KN237" s="619"/>
      <c r="KO237" s="619"/>
      <c r="KP237" s="619"/>
      <c r="KQ237" s="619"/>
      <c r="KR237" s="619"/>
      <c r="KS237" s="619"/>
      <c r="KT237" s="619"/>
      <c r="KU237" s="619"/>
      <c r="KV237" s="619"/>
      <c r="KW237" s="619"/>
      <c r="KX237" s="619"/>
      <c r="KY237" s="619"/>
      <c r="KZ237" s="619"/>
      <c r="LA237" s="619"/>
      <c r="LB237" s="619"/>
      <c r="LC237" s="619"/>
      <c r="LD237" s="619"/>
      <c r="LE237" s="619"/>
      <c r="LF237" s="619"/>
      <c r="LG237" s="619"/>
      <c r="LH237" s="619"/>
      <c r="LI237" s="619"/>
      <c r="LJ237" s="619"/>
      <c r="LK237" s="619"/>
      <c r="LL237" s="619"/>
      <c r="LM237" s="619"/>
      <c r="LN237" s="619"/>
      <c r="LO237" s="619"/>
      <c r="LP237" s="619"/>
      <c r="LQ237" s="619"/>
      <c r="LR237" s="619"/>
      <c r="LS237" s="619"/>
      <c r="LT237" s="619"/>
      <c r="LU237" s="619"/>
      <c r="LV237" s="619"/>
      <c r="LW237" s="619"/>
      <c r="LX237" s="619"/>
      <c r="LY237" s="619"/>
      <c r="LZ237" s="619"/>
      <c r="MA237" s="619"/>
      <c r="MB237" s="619"/>
      <c r="MC237" s="619"/>
      <c r="MD237" s="619"/>
      <c r="ME237" s="619"/>
      <c r="MF237" s="619"/>
      <c r="MG237" s="619"/>
      <c r="MH237" s="619"/>
      <c r="MI237" s="619"/>
      <c r="MJ237" s="619"/>
      <c r="MK237" s="619"/>
      <c r="ML237" s="619"/>
      <c r="MM237" s="619"/>
      <c r="MN237" s="619"/>
      <c r="MO237" s="619"/>
      <c r="MP237" s="619"/>
      <c r="MQ237" s="619"/>
      <c r="MR237" s="619"/>
      <c r="MS237" s="619"/>
      <c r="MT237" s="619"/>
      <c r="MU237" s="619"/>
    </row>
    <row r="238" spans="1:359" s="346" customFormat="1" ht="23" customHeight="1">
      <c r="A238" s="507"/>
      <c r="B238" s="358"/>
      <c r="C238" s="799" t="str">
        <f>IF('Etape 1 (Infos générales)'!AG35=2,W246,"")</f>
        <v/>
      </c>
      <c r="D238" s="799"/>
      <c r="E238" s="799"/>
      <c r="F238" s="799"/>
      <c r="G238" s="799"/>
      <c r="H238" s="799"/>
      <c r="I238" s="799"/>
      <c r="J238" s="799"/>
      <c r="K238" s="799"/>
      <c r="L238" s="799"/>
      <c r="M238" s="799"/>
      <c r="N238" s="799"/>
      <c r="O238" s="799"/>
      <c r="P238" s="799"/>
      <c r="Q238" s="799"/>
      <c r="R238" s="799"/>
      <c r="S238" s="799"/>
      <c r="T238" s="799"/>
      <c r="U238" s="359"/>
      <c r="V238" s="507"/>
      <c r="W238" s="346" t="s">
        <v>673</v>
      </c>
      <c r="AD238" s="387" t="str">
        <f>IF(C241="","",C241&amp;" /")</f>
        <v/>
      </c>
      <c r="AE238" s="387"/>
      <c r="AG238" s="387" t="str">
        <f>IF(C252="","",C252&amp;" /")</f>
        <v/>
      </c>
      <c r="AH238" s="387"/>
      <c r="AI238" s="387"/>
      <c r="AJ238" s="360"/>
      <c r="AK238" s="361"/>
      <c r="AL238" s="361"/>
      <c r="AM238" s="357"/>
      <c r="AN238" s="357"/>
      <c r="AO238" s="357"/>
      <c r="AX238" s="547"/>
      <c r="CB238" s="619"/>
      <c r="CC238" s="619"/>
      <c r="CD238" s="619"/>
      <c r="CE238" s="619"/>
      <c r="CF238" s="619"/>
      <c r="CG238" s="619"/>
      <c r="CH238" s="619"/>
      <c r="CI238" s="619"/>
      <c r="CJ238" s="619"/>
      <c r="CK238" s="619"/>
      <c r="CL238" s="619"/>
      <c r="CM238" s="619"/>
      <c r="CN238" s="619"/>
      <c r="CO238" s="619"/>
      <c r="CP238" s="619"/>
      <c r="CQ238" s="619"/>
      <c r="CR238" s="619"/>
      <c r="CS238" s="619"/>
      <c r="CT238" s="619"/>
      <c r="CU238" s="619"/>
      <c r="CV238" s="619"/>
      <c r="CW238" s="619"/>
      <c r="CX238" s="619"/>
      <c r="CY238" s="619"/>
      <c r="CZ238" s="619"/>
      <c r="DA238" s="619"/>
      <c r="DB238" s="619"/>
      <c r="DC238" s="619"/>
      <c r="DD238" s="619"/>
      <c r="DE238" s="619"/>
      <c r="DF238" s="619"/>
      <c r="DG238" s="619"/>
      <c r="DH238" s="619"/>
      <c r="DI238" s="619"/>
      <c r="DJ238" s="619"/>
      <c r="DK238" s="619"/>
      <c r="DL238" s="619"/>
      <c r="DM238" s="619"/>
      <c r="DN238" s="619"/>
      <c r="DO238" s="619"/>
      <c r="DP238" s="619"/>
      <c r="DQ238" s="619"/>
      <c r="DR238" s="619"/>
      <c r="DS238" s="619"/>
      <c r="DT238" s="619"/>
      <c r="DU238" s="619"/>
      <c r="DV238" s="619"/>
      <c r="DW238" s="619"/>
      <c r="DX238" s="619"/>
      <c r="DY238" s="619"/>
      <c r="DZ238" s="619"/>
      <c r="EA238" s="619"/>
      <c r="EB238" s="619"/>
      <c r="EC238" s="619"/>
      <c r="ED238" s="619"/>
      <c r="EE238" s="619"/>
      <c r="EF238" s="619"/>
      <c r="EG238" s="619"/>
      <c r="EH238" s="619"/>
      <c r="EI238" s="619"/>
      <c r="EJ238" s="619"/>
      <c r="EK238" s="619"/>
      <c r="EL238" s="619"/>
      <c r="EM238" s="619"/>
      <c r="EN238" s="619"/>
      <c r="EO238" s="619"/>
      <c r="EP238" s="619"/>
      <c r="EQ238" s="619"/>
      <c r="ER238" s="619"/>
      <c r="ES238" s="619"/>
      <c r="ET238" s="619"/>
      <c r="EU238" s="619"/>
      <c r="EV238" s="619"/>
      <c r="EW238" s="619"/>
      <c r="EX238" s="619"/>
      <c r="EY238" s="619"/>
      <c r="EZ238" s="619"/>
      <c r="FA238" s="619"/>
      <c r="FB238" s="619"/>
      <c r="FC238" s="619"/>
      <c r="FD238" s="619"/>
      <c r="FE238" s="619"/>
      <c r="FF238" s="619"/>
      <c r="FG238" s="619"/>
      <c r="FH238" s="619"/>
      <c r="FI238" s="619"/>
      <c r="FJ238" s="619"/>
      <c r="FK238" s="619"/>
      <c r="FL238" s="619"/>
      <c r="FM238" s="619"/>
      <c r="FN238" s="619"/>
      <c r="FO238" s="619"/>
      <c r="FP238" s="619"/>
      <c r="FQ238" s="619"/>
      <c r="FR238" s="619"/>
      <c r="FS238" s="619"/>
      <c r="FT238" s="619"/>
      <c r="FU238" s="619"/>
      <c r="FV238" s="619"/>
      <c r="FW238" s="619"/>
      <c r="FX238" s="619"/>
      <c r="FY238" s="619"/>
      <c r="FZ238" s="619"/>
      <c r="GA238" s="619"/>
      <c r="GB238" s="619"/>
      <c r="GC238" s="619"/>
      <c r="GD238" s="619"/>
      <c r="GE238" s="619"/>
      <c r="GF238" s="619"/>
      <c r="GG238" s="619"/>
      <c r="GH238" s="619"/>
      <c r="GI238" s="619"/>
      <c r="GJ238" s="619"/>
      <c r="GK238" s="619"/>
      <c r="GL238" s="619"/>
      <c r="GM238" s="619"/>
      <c r="GN238" s="619"/>
      <c r="GO238" s="619"/>
      <c r="GP238" s="619"/>
      <c r="GQ238" s="619"/>
      <c r="GR238" s="619"/>
      <c r="GS238" s="619"/>
      <c r="GT238" s="619"/>
      <c r="GU238" s="619"/>
      <c r="GV238" s="619"/>
      <c r="GW238" s="619"/>
      <c r="GX238" s="619"/>
      <c r="GY238" s="619"/>
      <c r="GZ238" s="619"/>
      <c r="HA238" s="619"/>
      <c r="HB238" s="619"/>
      <c r="HC238" s="619"/>
      <c r="HD238" s="619"/>
      <c r="HE238" s="619"/>
      <c r="HF238" s="619"/>
      <c r="HG238" s="619"/>
      <c r="HH238" s="619"/>
      <c r="HI238" s="619"/>
      <c r="HJ238" s="619"/>
      <c r="HK238" s="619"/>
      <c r="HL238" s="619"/>
      <c r="HM238" s="619"/>
      <c r="HN238" s="619"/>
      <c r="HO238" s="619"/>
      <c r="HP238" s="619"/>
      <c r="HQ238" s="619"/>
      <c r="HR238" s="619"/>
      <c r="HS238" s="619"/>
      <c r="HT238" s="619"/>
      <c r="HU238" s="619"/>
      <c r="HV238" s="619"/>
      <c r="HW238" s="619"/>
      <c r="HX238" s="619"/>
      <c r="HY238" s="619"/>
      <c r="HZ238" s="619"/>
      <c r="IA238" s="619"/>
      <c r="IB238" s="619"/>
      <c r="IC238" s="619"/>
      <c r="ID238" s="619"/>
      <c r="IE238" s="619"/>
      <c r="IF238" s="619"/>
      <c r="IG238" s="619"/>
      <c r="IH238" s="619"/>
      <c r="II238" s="619"/>
      <c r="IJ238" s="619"/>
      <c r="IK238" s="619"/>
      <c r="IL238" s="619"/>
      <c r="IM238" s="619"/>
      <c r="IN238" s="619"/>
      <c r="IO238" s="619"/>
      <c r="IP238" s="619"/>
      <c r="IQ238" s="619"/>
      <c r="IR238" s="619"/>
      <c r="IS238" s="619"/>
      <c r="IT238" s="619"/>
      <c r="IU238" s="619"/>
      <c r="IV238" s="619"/>
      <c r="IW238" s="619"/>
      <c r="IX238" s="619"/>
      <c r="IY238" s="619"/>
      <c r="IZ238" s="619"/>
      <c r="JA238" s="619"/>
      <c r="JB238" s="619"/>
      <c r="JC238" s="619"/>
      <c r="JD238" s="619"/>
      <c r="JE238" s="619"/>
      <c r="JF238" s="619"/>
      <c r="JG238" s="619"/>
      <c r="JH238" s="619"/>
      <c r="JI238" s="619"/>
      <c r="JJ238" s="619"/>
      <c r="JK238" s="619"/>
      <c r="JL238" s="619"/>
      <c r="JM238" s="619"/>
      <c r="JN238" s="619"/>
      <c r="JO238" s="619"/>
      <c r="JP238" s="619"/>
      <c r="JQ238" s="619"/>
      <c r="JR238" s="619"/>
      <c r="JS238" s="619"/>
      <c r="JT238" s="619"/>
      <c r="JU238" s="619"/>
      <c r="JV238" s="619"/>
      <c r="JW238" s="619"/>
      <c r="JX238" s="619"/>
      <c r="JY238" s="619"/>
      <c r="JZ238" s="619"/>
      <c r="KA238" s="619"/>
      <c r="KB238" s="619"/>
      <c r="KC238" s="619"/>
      <c r="KD238" s="619"/>
      <c r="KE238" s="619"/>
      <c r="KF238" s="619"/>
      <c r="KG238" s="619"/>
      <c r="KH238" s="619"/>
      <c r="KI238" s="619"/>
      <c r="KJ238" s="619"/>
      <c r="KK238" s="619"/>
      <c r="KL238" s="619"/>
      <c r="KM238" s="619"/>
      <c r="KN238" s="619"/>
      <c r="KO238" s="619"/>
      <c r="KP238" s="619"/>
      <c r="KQ238" s="619"/>
      <c r="KR238" s="619"/>
      <c r="KS238" s="619"/>
      <c r="KT238" s="619"/>
      <c r="KU238" s="619"/>
      <c r="KV238" s="619"/>
      <c r="KW238" s="619"/>
      <c r="KX238" s="619"/>
      <c r="KY238" s="619"/>
      <c r="KZ238" s="619"/>
      <c r="LA238" s="619"/>
      <c r="LB238" s="619"/>
      <c r="LC238" s="619"/>
      <c r="LD238" s="619"/>
      <c r="LE238" s="619"/>
      <c r="LF238" s="619"/>
      <c r="LG238" s="619"/>
      <c r="LH238" s="619"/>
      <c r="LI238" s="619"/>
      <c r="LJ238" s="619"/>
      <c r="LK238" s="619"/>
      <c r="LL238" s="619"/>
      <c r="LM238" s="619"/>
      <c r="LN238" s="619"/>
      <c r="LO238" s="619"/>
      <c r="LP238" s="619"/>
      <c r="LQ238" s="619"/>
      <c r="LR238" s="619"/>
      <c r="LS238" s="619"/>
      <c r="LT238" s="619"/>
      <c r="LU238" s="619"/>
      <c r="LV238" s="619"/>
      <c r="LW238" s="619"/>
      <c r="LX238" s="619"/>
      <c r="LY238" s="619"/>
      <c r="LZ238" s="619"/>
      <c r="MA238" s="619"/>
      <c r="MB238" s="619"/>
      <c r="MC238" s="619"/>
      <c r="MD238" s="619"/>
      <c r="ME238" s="619"/>
      <c r="MF238" s="619"/>
      <c r="MG238" s="619"/>
      <c r="MH238" s="619"/>
      <c r="MI238" s="619"/>
      <c r="MJ238" s="619"/>
      <c r="MK238" s="619"/>
      <c r="ML238" s="619"/>
      <c r="MM238" s="619"/>
      <c r="MN238" s="619"/>
      <c r="MO238" s="619"/>
      <c r="MP238" s="619"/>
      <c r="MQ238" s="619"/>
      <c r="MR238" s="619"/>
      <c r="MS238" s="619"/>
      <c r="MT238" s="619"/>
      <c r="MU238" s="619"/>
    </row>
    <row r="239" spans="1:359" s="346" customFormat="1" ht="23" customHeight="1" thickBot="1">
      <c r="A239" s="507"/>
      <c r="B239" s="358"/>
      <c r="C239" s="799" t="str">
        <f>IF('Etape 1 (Infos générales)'!AL35=2,W247,"")</f>
        <v/>
      </c>
      <c r="D239" s="799"/>
      <c r="E239" s="799"/>
      <c r="F239" s="799"/>
      <c r="G239" s="799"/>
      <c r="H239" s="799"/>
      <c r="I239" s="799"/>
      <c r="J239" s="799"/>
      <c r="K239" s="799"/>
      <c r="L239" s="799"/>
      <c r="M239" s="799"/>
      <c r="N239" s="799"/>
      <c r="O239" s="799"/>
      <c r="P239" s="799"/>
      <c r="Q239" s="799"/>
      <c r="R239" s="799"/>
      <c r="S239" s="799"/>
      <c r="T239" s="799"/>
      <c r="U239" s="359"/>
      <c r="V239" s="507"/>
      <c r="W239" s="346" t="s">
        <v>674</v>
      </c>
      <c r="AD239" s="387" t="str">
        <f>IF(C242="","",C242&amp;" /")</f>
        <v/>
      </c>
      <c r="AE239" s="387"/>
      <c r="AG239" s="386" t="str">
        <f>IF(C253="","",C253&amp;" /")</f>
        <v/>
      </c>
      <c r="AH239" s="386"/>
      <c r="AI239" s="386"/>
      <c r="AK239" s="357"/>
      <c r="AL239" s="357"/>
      <c r="AM239" s="357"/>
      <c r="AN239" s="357"/>
      <c r="AO239" s="357"/>
      <c r="AX239" s="547"/>
      <c r="CB239" s="619"/>
      <c r="CC239" s="619"/>
      <c r="CD239" s="619"/>
      <c r="CE239" s="619"/>
      <c r="CF239" s="619"/>
      <c r="CG239" s="619"/>
      <c r="CH239" s="619"/>
      <c r="CI239" s="619"/>
      <c r="CJ239" s="619"/>
      <c r="CK239" s="619"/>
      <c r="CL239" s="619"/>
      <c r="CM239" s="619"/>
      <c r="CN239" s="619"/>
      <c r="CO239" s="619"/>
      <c r="CP239" s="619"/>
      <c r="CQ239" s="619"/>
      <c r="CR239" s="619"/>
      <c r="CS239" s="619"/>
      <c r="CT239" s="619"/>
      <c r="CU239" s="619"/>
      <c r="CV239" s="619"/>
      <c r="CW239" s="619"/>
      <c r="CX239" s="619"/>
      <c r="CY239" s="619"/>
      <c r="CZ239" s="619"/>
      <c r="DA239" s="619"/>
      <c r="DB239" s="619"/>
      <c r="DC239" s="619"/>
      <c r="DD239" s="619"/>
      <c r="DE239" s="619"/>
      <c r="DF239" s="619"/>
      <c r="DG239" s="619"/>
      <c r="DH239" s="619"/>
      <c r="DI239" s="619"/>
      <c r="DJ239" s="619"/>
      <c r="DK239" s="619"/>
      <c r="DL239" s="619"/>
      <c r="DM239" s="619"/>
      <c r="DN239" s="619"/>
      <c r="DO239" s="619"/>
      <c r="DP239" s="619"/>
      <c r="DQ239" s="619"/>
      <c r="DR239" s="619"/>
      <c r="DS239" s="619"/>
      <c r="DT239" s="619"/>
      <c r="DU239" s="619"/>
      <c r="DV239" s="619"/>
      <c r="DW239" s="619"/>
      <c r="DX239" s="619"/>
      <c r="DY239" s="619"/>
      <c r="DZ239" s="619"/>
      <c r="EA239" s="619"/>
      <c r="EB239" s="619"/>
      <c r="EC239" s="619"/>
      <c r="ED239" s="619"/>
      <c r="EE239" s="619"/>
      <c r="EF239" s="619"/>
      <c r="EG239" s="619"/>
      <c r="EH239" s="619"/>
      <c r="EI239" s="619"/>
      <c r="EJ239" s="619"/>
      <c r="EK239" s="619"/>
      <c r="EL239" s="619"/>
      <c r="EM239" s="619"/>
      <c r="EN239" s="619"/>
      <c r="EO239" s="619"/>
      <c r="EP239" s="619"/>
      <c r="EQ239" s="619"/>
      <c r="ER239" s="619"/>
      <c r="ES239" s="619"/>
      <c r="ET239" s="619"/>
      <c r="EU239" s="619"/>
      <c r="EV239" s="619"/>
      <c r="EW239" s="619"/>
      <c r="EX239" s="619"/>
      <c r="EY239" s="619"/>
      <c r="EZ239" s="619"/>
      <c r="FA239" s="619"/>
      <c r="FB239" s="619"/>
      <c r="FC239" s="619"/>
      <c r="FD239" s="619"/>
      <c r="FE239" s="619"/>
      <c r="FF239" s="619"/>
      <c r="FG239" s="619"/>
      <c r="FH239" s="619"/>
      <c r="FI239" s="619"/>
      <c r="FJ239" s="619"/>
      <c r="FK239" s="619"/>
      <c r="FL239" s="619"/>
      <c r="FM239" s="619"/>
      <c r="FN239" s="619"/>
      <c r="FO239" s="619"/>
      <c r="FP239" s="619"/>
      <c r="FQ239" s="619"/>
      <c r="FR239" s="619"/>
      <c r="FS239" s="619"/>
      <c r="FT239" s="619"/>
      <c r="FU239" s="619"/>
      <c r="FV239" s="619"/>
      <c r="FW239" s="619"/>
      <c r="FX239" s="619"/>
      <c r="FY239" s="619"/>
      <c r="FZ239" s="619"/>
      <c r="GA239" s="619"/>
      <c r="GB239" s="619"/>
      <c r="GC239" s="619"/>
      <c r="GD239" s="619"/>
      <c r="GE239" s="619"/>
      <c r="GF239" s="619"/>
      <c r="GG239" s="619"/>
      <c r="GH239" s="619"/>
      <c r="GI239" s="619"/>
      <c r="GJ239" s="619"/>
      <c r="GK239" s="619"/>
      <c r="GL239" s="619"/>
      <c r="GM239" s="619"/>
      <c r="GN239" s="619"/>
      <c r="GO239" s="619"/>
      <c r="GP239" s="619"/>
      <c r="GQ239" s="619"/>
      <c r="GR239" s="619"/>
      <c r="GS239" s="619"/>
      <c r="GT239" s="619"/>
      <c r="GU239" s="619"/>
      <c r="GV239" s="619"/>
      <c r="GW239" s="619"/>
      <c r="GX239" s="619"/>
      <c r="GY239" s="619"/>
      <c r="GZ239" s="619"/>
      <c r="HA239" s="619"/>
      <c r="HB239" s="619"/>
      <c r="HC239" s="619"/>
      <c r="HD239" s="619"/>
      <c r="HE239" s="619"/>
      <c r="HF239" s="619"/>
      <c r="HG239" s="619"/>
      <c r="HH239" s="619"/>
      <c r="HI239" s="619"/>
      <c r="HJ239" s="619"/>
      <c r="HK239" s="619"/>
      <c r="HL239" s="619"/>
      <c r="HM239" s="619"/>
      <c r="HN239" s="619"/>
      <c r="HO239" s="619"/>
      <c r="HP239" s="619"/>
      <c r="HQ239" s="619"/>
      <c r="HR239" s="619"/>
      <c r="HS239" s="619"/>
      <c r="HT239" s="619"/>
      <c r="HU239" s="619"/>
      <c r="HV239" s="619"/>
      <c r="HW239" s="619"/>
      <c r="HX239" s="619"/>
      <c r="HY239" s="619"/>
      <c r="HZ239" s="619"/>
      <c r="IA239" s="619"/>
      <c r="IB239" s="619"/>
      <c r="IC239" s="619"/>
      <c r="ID239" s="619"/>
      <c r="IE239" s="619"/>
      <c r="IF239" s="619"/>
      <c r="IG239" s="619"/>
      <c r="IH239" s="619"/>
      <c r="II239" s="619"/>
      <c r="IJ239" s="619"/>
      <c r="IK239" s="619"/>
      <c r="IL239" s="619"/>
      <c r="IM239" s="619"/>
      <c r="IN239" s="619"/>
      <c r="IO239" s="619"/>
      <c r="IP239" s="619"/>
      <c r="IQ239" s="619"/>
      <c r="IR239" s="619"/>
      <c r="IS239" s="619"/>
      <c r="IT239" s="619"/>
      <c r="IU239" s="619"/>
      <c r="IV239" s="619"/>
      <c r="IW239" s="619"/>
      <c r="IX239" s="619"/>
      <c r="IY239" s="619"/>
      <c r="IZ239" s="619"/>
      <c r="JA239" s="619"/>
      <c r="JB239" s="619"/>
      <c r="JC239" s="619"/>
      <c r="JD239" s="619"/>
      <c r="JE239" s="619"/>
      <c r="JF239" s="619"/>
      <c r="JG239" s="619"/>
      <c r="JH239" s="619"/>
      <c r="JI239" s="619"/>
      <c r="JJ239" s="619"/>
      <c r="JK239" s="619"/>
      <c r="JL239" s="619"/>
      <c r="JM239" s="619"/>
      <c r="JN239" s="619"/>
      <c r="JO239" s="619"/>
      <c r="JP239" s="619"/>
      <c r="JQ239" s="619"/>
      <c r="JR239" s="619"/>
      <c r="JS239" s="619"/>
      <c r="JT239" s="619"/>
      <c r="JU239" s="619"/>
      <c r="JV239" s="619"/>
      <c r="JW239" s="619"/>
      <c r="JX239" s="619"/>
      <c r="JY239" s="619"/>
      <c r="JZ239" s="619"/>
      <c r="KA239" s="619"/>
      <c r="KB239" s="619"/>
      <c r="KC239" s="619"/>
      <c r="KD239" s="619"/>
      <c r="KE239" s="619"/>
      <c r="KF239" s="619"/>
      <c r="KG239" s="619"/>
      <c r="KH239" s="619"/>
      <c r="KI239" s="619"/>
      <c r="KJ239" s="619"/>
      <c r="KK239" s="619"/>
      <c r="KL239" s="619"/>
      <c r="KM239" s="619"/>
      <c r="KN239" s="619"/>
      <c r="KO239" s="619"/>
      <c r="KP239" s="619"/>
      <c r="KQ239" s="619"/>
      <c r="KR239" s="619"/>
      <c r="KS239" s="619"/>
      <c r="KT239" s="619"/>
      <c r="KU239" s="619"/>
      <c r="KV239" s="619"/>
      <c r="KW239" s="619"/>
      <c r="KX239" s="619"/>
      <c r="KY239" s="619"/>
      <c r="KZ239" s="619"/>
      <c r="LA239" s="619"/>
      <c r="LB239" s="619"/>
      <c r="LC239" s="619"/>
      <c r="LD239" s="619"/>
      <c r="LE239" s="619"/>
      <c r="LF239" s="619"/>
      <c r="LG239" s="619"/>
      <c r="LH239" s="619"/>
      <c r="LI239" s="619"/>
      <c r="LJ239" s="619"/>
      <c r="LK239" s="619"/>
      <c r="LL239" s="619"/>
      <c r="LM239" s="619"/>
      <c r="LN239" s="619"/>
      <c r="LO239" s="619"/>
      <c r="LP239" s="619"/>
      <c r="LQ239" s="619"/>
      <c r="LR239" s="619"/>
      <c r="LS239" s="619"/>
      <c r="LT239" s="619"/>
      <c r="LU239" s="619"/>
      <c r="LV239" s="619"/>
      <c r="LW239" s="619"/>
      <c r="LX239" s="619"/>
      <c r="LY239" s="619"/>
      <c r="LZ239" s="619"/>
      <c r="MA239" s="619"/>
      <c r="MB239" s="619"/>
      <c r="MC239" s="619"/>
      <c r="MD239" s="619"/>
      <c r="ME239" s="619"/>
      <c r="MF239" s="619"/>
      <c r="MG239" s="619"/>
      <c r="MH239" s="619"/>
      <c r="MI239" s="619"/>
      <c r="MJ239" s="619"/>
      <c r="MK239" s="619"/>
      <c r="ML239" s="619"/>
      <c r="MM239" s="619"/>
      <c r="MN239" s="619"/>
      <c r="MO239" s="619"/>
      <c r="MP239" s="619"/>
      <c r="MQ239" s="619"/>
      <c r="MR239" s="619"/>
      <c r="MS239" s="619"/>
      <c r="MT239" s="619"/>
      <c r="MU239" s="619"/>
    </row>
    <row r="240" spans="1:359" s="507" customFormat="1" ht="23" customHeight="1">
      <c r="B240" s="358"/>
      <c r="C240" s="799" t="str">
        <f>IF('Etape 1 (Infos générales)'!AQ35=2,W248,"")</f>
        <v/>
      </c>
      <c r="D240" s="799"/>
      <c r="E240" s="799"/>
      <c r="F240" s="799"/>
      <c r="G240" s="799"/>
      <c r="H240" s="799"/>
      <c r="I240" s="799"/>
      <c r="J240" s="799"/>
      <c r="K240" s="799"/>
      <c r="L240" s="799"/>
      <c r="M240" s="799"/>
      <c r="N240" s="799"/>
      <c r="O240" s="799"/>
      <c r="P240" s="799"/>
      <c r="Q240" s="799"/>
      <c r="R240" s="799"/>
      <c r="S240" s="799"/>
      <c r="T240" s="799"/>
      <c r="U240" s="359"/>
      <c r="W240" s="346" t="s">
        <v>675</v>
      </c>
      <c r="X240" s="346"/>
      <c r="Y240" s="346"/>
      <c r="Z240" s="346"/>
      <c r="AA240" s="346"/>
      <c r="AB240" s="346"/>
      <c r="AC240" s="346"/>
      <c r="AD240" s="387" t="str">
        <f>IF(C245="","",C245&amp;" /")</f>
        <v/>
      </c>
      <c r="AE240" s="387"/>
      <c r="AG240" s="523"/>
      <c r="AH240" s="523"/>
      <c r="AI240" s="523"/>
      <c r="AK240" s="357"/>
      <c r="AL240" s="357"/>
      <c r="AM240" s="357"/>
      <c r="AN240" s="357"/>
      <c r="AO240" s="357"/>
      <c r="AX240" s="547"/>
      <c r="CB240" s="619"/>
      <c r="CC240" s="619"/>
      <c r="CD240" s="619"/>
      <c r="CE240" s="619"/>
      <c r="CF240" s="619"/>
      <c r="CG240" s="619"/>
      <c r="CH240" s="619"/>
      <c r="CI240" s="619"/>
      <c r="CJ240" s="619"/>
      <c r="CK240" s="619"/>
      <c r="CL240" s="619"/>
      <c r="CM240" s="619"/>
      <c r="CN240" s="619"/>
      <c r="CO240" s="619"/>
      <c r="CP240" s="619"/>
      <c r="CQ240" s="619"/>
      <c r="CR240" s="619"/>
      <c r="CS240" s="619"/>
      <c r="CT240" s="619"/>
      <c r="CU240" s="619"/>
      <c r="CV240" s="619"/>
      <c r="CW240" s="619"/>
      <c r="CX240" s="619"/>
      <c r="CY240" s="619"/>
      <c r="CZ240" s="619"/>
      <c r="DA240" s="619"/>
      <c r="DB240" s="619"/>
      <c r="DC240" s="619"/>
      <c r="DD240" s="619"/>
      <c r="DE240" s="619"/>
      <c r="DF240" s="619"/>
      <c r="DG240" s="619"/>
      <c r="DH240" s="619"/>
      <c r="DI240" s="619"/>
      <c r="DJ240" s="619"/>
      <c r="DK240" s="619"/>
      <c r="DL240" s="619"/>
      <c r="DM240" s="619"/>
      <c r="DN240" s="619"/>
      <c r="DO240" s="619"/>
      <c r="DP240" s="619"/>
      <c r="DQ240" s="619"/>
      <c r="DR240" s="619"/>
      <c r="DS240" s="619"/>
      <c r="DT240" s="619"/>
      <c r="DU240" s="619"/>
      <c r="DV240" s="619"/>
      <c r="DW240" s="619"/>
      <c r="DX240" s="619"/>
      <c r="DY240" s="619"/>
      <c r="DZ240" s="619"/>
      <c r="EA240" s="619"/>
      <c r="EB240" s="619"/>
      <c r="EC240" s="619"/>
      <c r="ED240" s="619"/>
      <c r="EE240" s="619"/>
      <c r="EF240" s="619"/>
      <c r="EG240" s="619"/>
      <c r="EH240" s="619"/>
      <c r="EI240" s="619"/>
      <c r="EJ240" s="619"/>
      <c r="EK240" s="619"/>
      <c r="EL240" s="619"/>
      <c r="EM240" s="619"/>
      <c r="EN240" s="619"/>
      <c r="EO240" s="619"/>
      <c r="EP240" s="619"/>
      <c r="EQ240" s="619"/>
      <c r="ER240" s="619"/>
      <c r="ES240" s="619"/>
      <c r="ET240" s="619"/>
      <c r="EU240" s="619"/>
      <c r="EV240" s="619"/>
      <c r="EW240" s="619"/>
      <c r="EX240" s="619"/>
      <c r="EY240" s="619"/>
      <c r="EZ240" s="619"/>
      <c r="FA240" s="619"/>
      <c r="FB240" s="619"/>
      <c r="FC240" s="619"/>
      <c r="FD240" s="619"/>
      <c r="FE240" s="619"/>
      <c r="FF240" s="619"/>
      <c r="FG240" s="619"/>
      <c r="FH240" s="619"/>
      <c r="FI240" s="619"/>
      <c r="FJ240" s="619"/>
      <c r="FK240" s="619"/>
      <c r="FL240" s="619"/>
      <c r="FM240" s="619"/>
      <c r="FN240" s="619"/>
      <c r="FO240" s="619"/>
      <c r="FP240" s="619"/>
      <c r="FQ240" s="619"/>
      <c r="FR240" s="619"/>
      <c r="FS240" s="619"/>
      <c r="FT240" s="619"/>
      <c r="FU240" s="619"/>
      <c r="FV240" s="619"/>
      <c r="FW240" s="619"/>
      <c r="FX240" s="619"/>
      <c r="FY240" s="619"/>
      <c r="FZ240" s="619"/>
      <c r="GA240" s="619"/>
      <c r="GB240" s="619"/>
      <c r="GC240" s="619"/>
      <c r="GD240" s="619"/>
      <c r="GE240" s="619"/>
      <c r="GF240" s="619"/>
      <c r="GG240" s="619"/>
      <c r="GH240" s="619"/>
      <c r="GI240" s="619"/>
      <c r="GJ240" s="619"/>
      <c r="GK240" s="619"/>
      <c r="GL240" s="619"/>
      <c r="GM240" s="619"/>
      <c r="GN240" s="619"/>
      <c r="GO240" s="619"/>
      <c r="GP240" s="619"/>
      <c r="GQ240" s="619"/>
      <c r="GR240" s="619"/>
      <c r="GS240" s="619"/>
      <c r="GT240" s="619"/>
      <c r="GU240" s="619"/>
      <c r="GV240" s="619"/>
      <c r="GW240" s="619"/>
      <c r="GX240" s="619"/>
      <c r="GY240" s="619"/>
      <c r="GZ240" s="619"/>
      <c r="HA240" s="619"/>
      <c r="HB240" s="619"/>
      <c r="HC240" s="619"/>
      <c r="HD240" s="619"/>
      <c r="HE240" s="619"/>
      <c r="HF240" s="619"/>
      <c r="HG240" s="619"/>
      <c r="HH240" s="619"/>
      <c r="HI240" s="619"/>
      <c r="HJ240" s="619"/>
      <c r="HK240" s="619"/>
      <c r="HL240" s="619"/>
      <c r="HM240" s="619"/>
      <c r="HN240" s="619"/>
      <c r="HO240" s="619"/>
      <c r="HP240" s="619"/>
      <c r="HQ240" s="619"/>
      <c r="HR240" s="619"/>
      <c r="HS240" s="619"/>
      <c r="HT240" s="619"/>
      <c r="HU240" s="619"/>
      <c r="HV240" s="619"/>
      <c r="HW240" s="619"/>
      <c r="HX240" s="619"/>
      <c r="HY240" s="619"/>
      <c r="HZ240" s="619"/>
      <c r="IA240" s="619"/>
      <c r="IB240" s="619"/>
      <c r="IC240" s="619"/>
      <c r="ID240" s="619"/>
      <c r="IE240" s="619"/>
      <c r="IF240" s="619"/>
      <c r="IG240" s="619"/>
      <c r="IH240" s="619"/>
      <c r="II240" s="619"/>
      <c r="IJ240" s="619"/>
      <c r="IK240" s="619"/>
      <c r="IL240" s="619"/>
      <c r="IM240" s="619"/>
      <c r="IN240" s="619"/>
      <c r="IO240" s="619"/>
      <c r="IP240" s="619"/>
      <c r="IQ240" s="619"/>
      <c r="IR240" s="619"/>
      <c r="IS240" s="619"/>
      <c r="IT240" s="619"/>
      <c r="IU240" s="619"/>
      <c r="IV240" s="619"/>
      <c r="IW240" s="619"/>
      <c r="IX240" s="619"/>
      <c r="IY240" s="619"/>
      <c r="IZ240" s="619"/>
      <c r="JA240" s="619"/>
      <c r="JB240" s="619"/>
      <c r="JC240" s="619"/>
      <c r="JD240" s="619"/>
      <c r="JE240" s="619"/>
      <c r="JF240" s="619"/>
      <c r="JG240" s="619"/>
      <c r="JH240" s="619"/>
      <c r="JI240" s="619"/>
      <c r="JJ240" s="619"/>
      <c r="JK240" s="619"/>
      <c r="JL240" s="619"/>
      <c r="JM240" s="619"/>
      <c r="JN240" s="619"/>
      <c r="JO240" s="619"/>
      <c r="JP240" s="619"/>
      <c r="JQ240" s="619"/>
      <c r="JR240" s="619"/>
      <c r="JS240" s="619"/>
      <c r="JT240" s="619"/>
      <c r="JU240" s="619"/>
      <c r="JV240" s="619"/>
      <c r="JW240" s="619"/>
      <c r="JX240" s="619"/>
      <c r="JY240" s="619"/>
      <c r="JZ240" s="619"/>
      <c r="KA240" s="619"/>
      <c r="KB240" s="619"/>
      <c r="KC240" s="619"/>
      <c r="KD240" s="619"/>
      <c r="KE240" s="619"/>
      <c r="KF240" s="619"/>
      <c r="KG240" s="619"/>
      <c r="KH240" s="619"/>
      <c r="KI240" s="619"/>
      <c r="KJ240" s="619"/>
      <c r="KK240" s="619"/>
      <c r="KL240" s="619"/>
      <c r="KM240" s="619"/>
      <c r="KN240" s="619"/>
      <c r="KO240" s="619"/>
      <c r="KP240" s="619"/>
      <c r="KQ240" s="619"/>
      <c r="KR240" s="619"/>
      <c r="KS240" s="619"/>
      <c r="KT240" s="619"/>
      <c r="KU240" s="619"/>
      <c r="KV240" s="619"/>
      <c r="KW240" s="619"/>
      <c r="KX240" s="619"/>
      <c r="KY240" s="619"/>
      <c r="KZ240" s="619"/>
      <c r="LA240" s="619"/>
      <c r="LB240" s="619"/>
      <c r="LC240" s="619"/>
      <c r="LD240" s="619"/>
      <c r="LE240" s="619"/>
      <c r="LF240" s="619"/>
      <c r="LG240" s="619"/>
      <c r="LH240" s="619"/>
      <c r="LI240" s="619"/>
      <c r="LJ240" s="619"/>
      <c r="LK240" s="619"/>
      <c r="LL240" s="619"/>
      <c r="LM240" s="619"/>
      <c r="LN240" s="619"/>
      <c r="LO240" s="619"/>
      <c r="LP240" s="619"/>
      <c r="LQ240" s="619"/>
      <c r="LR240" s="619"/>
      <c r="LS240" s="619"/>
      <c r="LT240" s="619"/>
      <c r="LU240" s="619"/>
      <c r="LV240" s="619"/>
      <c r="LW240" s="619"/>
      <c r="LX240" s="619"/>
      <c r="LY240" s="619"/>
      <c r="LZ240" s="619"/>
      <c r="MA240" s="619"/>
      <c r="MB240" s="619"/>
      <c r="MC240" s="619"/>
      <c r="MD240" s="619"/>
      <c r="ME240" s="619"/>
      <c r="MF240" s="619"/>
      <c r="MG240" s="619"/>
      <c r="MH240" s="619"/>
      <c r="MI240" s="619"/>
      <c r="MJ240" s="619"/>
      <c r="MK240" s="619"/>
      <c r="ML240" s="619"/>
      <c r="MM240" s="619"/>
      <c r="MN240" s="619"/>
      <c r="MO240" s="619"/>
      <c r="MP240" s="619"/>
      <c r="MQ240" s="619"/>
      <c r="MR240" s="619"/>
      <c r="MS240" s="619"/>
      <c r="MT240" s="619"/>
      <c r="MU240" s="619"/>
    </row>
    <row r="241" spans="1:16284" s="346" customFormat="1" ht="23" customHeight="1">
      <c r="A241" s="507"/>
      <c r="B241" s="358"/>
      <c r="C241" s="799" t="str">
        <f>IF(AND(O137="non",ISNA(VLOOKUP("Seeforelle",D22:D56,1,FALSE))=FALSE),W241,"")</f>
        <v/>
      </c>
      <c r="D241" s="799"/>
      <c r="E241" s="799"/>
      <c r="F241" s="799"/>
      <c r="G241" s="799"/>
      <c r="H241" s="799"/>
      <c r="I241" s="799"/>
      <c r="J241" s="799"/>
      <c r="K241" s="799"/>
      <c r="L241" s="799"/>
      <c r="M241" s="799"/>
      <c r="N241" s="799"/>
      <c r="O241" s="799"/>
      <c r="P241" s="799"/>
      <c r="Q241" s="799"/>
      <c r="R241" s="799"/>
      <c r="S241" s="799"/>
      <c r="T241" s="799"/>
      <c r="U241" s="359"/>
      <c r="V241" s="507"/>
      <c r="W241" s="344" t="s">
        <v>676</v>
      </c>
      <c r="X241" s="344"/>
      <c r="Y241" s="344"/>
      <c r="Z241" s="344"/>
      <c r="AA241" s="344"/>
      <c r="AB241" s="344"/>
      <c r="AC241" s="344"/>
      <c r="AD241" s="387" t="str">
        <f>IF(C246="","",C246&amp;" /")</f>
        <v/>
      </c>
      <c r="AE241" s="387"/>
      <c r="AG241" s="526" t="s">
        <v>225</v>
      </c>
      <c r="AH241" s="387" t="str">
        <f>SUBSTITUTE(TRIM(AG238&amp;" "&amp;AG239&amp;" "&amp;"-"),"/ -","")</f>
        <v>-</v>
      </c>
      <c r="AI241" s="387"/>
      <c r="AK241" s="357"/>
      <c r="AL241" s="357"/>
      <c r="AM241" s="361"/>
      <c r="AN241" s="361"/>
      <c r="AO241" s="361"/>
      <c r="AX241" s="547"/>
      <c r="CB241" s="619"/>
      <c r="CC241" s="619"/>
      <c r="CD241" s="619"/>
      <c r="CE241" s="619"/>
      <c r="CF241" s="619"/>
      <c r="CG241" s="619"/>
      <c r="CH241" s="619"/>
      <c r="CI241" s="619"/>
      <c r="CJ241" s="619"/>
      <c r="CK241" s="619"/>
      <c r="CL241" s="619"/>
      <c r="CM241" s="619"/>
      <c r="CN241" s="619"/>
      <c r="CO241" s="619"/>
      <c r="CP241" s="619"/>
      <c r="CQ241" s="619"/>
      <c r="CR241" s="619"/>
      <c r="CS241" s="619"/>
      <c r="CT241" s="619"/>
      <c r="CU241" s="619"/>
      <c r="CV241" s="619"/>
      <c r="CW241" s="619"/>
      <c r="CX241" s="619"/>
      <c r="CY241" s="619"/>
      <c r="CZ241" s="619"/>
      <c r="DA241" s="619"/>
      <c r="DB241" s="619"/>
      <c r="DC241" s="619"/>
      <c r="DD241" s="619"/>
      <c r="DE241" s="619"/>
      <c r="DF241" s="619"/>
      <c r="DG241" s="619"/>
      <c r="DH241" s="619"/>
      <c r="DI241" s="619"/>
      <c r="DJ241" s="619"/>
      <c r="DK241" s="619"/>
      <c r="DL241" s="619"/>
      <c r="DM241" s="619"/>
      <c r="DN241" s="619"/>
      <c r="DO241" s="619"/>
      <c r="DP241" s="619"/>
      <c r="DQ241" s="619"/>
      <c r="DR241" s="619"/>
      <c r="DS241" s="619"/>
      <c r="DT241" s="619"/>
      <c r="DU241" s="619"/>
      <c r="DV241" s="619"/>
      <c r="DW241" s="619"/>
      <c r="DX241" s="619"/>
      <c r="DY241" s="619"/>
      <c r="DZ241" s="619"/>
      <c r="EA241" s="619"/>
      <c r="EB241" s="619"/>
      <c r="EC241" s="619"/>
      <c r="ED241" s="619"/>
      <c r="EE241" s="619"/>
      <c r="EF241" s="619"/>
      <c r="EG241" s="619"/>
      <c r="EH241" s="619"/>
      <c r="EI241" s="619"/>
      <c r="EJ241" s="619"/>
      <c r="EK241" s="619"/>
      <c r="EL241" s="619"/>
      <c r="EM241" s="619"/>
      <c r="EN241" s="619"/>
      <c r="EO241" s="619"/>
      <c r="EP241" s="619"/>
      <c r="EQ241" s="619"/>
      <c r="ER241" s="619"/>
      <c r="ES241" s="619"/>
      <c r="ET241" s="619"/>
      <c r="EU241" s="619"/>
      <c r="EV241" s="619"/>
      <c r="EW241" s="619"/>
      <c r="EX241" s="619"/>
      <c r="EY241" s="619"/>
      <c r="EZ241" s="619"/>
      <c r="FA241" s="619"/>
      <c r="FB241" s="619"/>
      <c r="FC241" s="619"/>
      <c r="FD241" s="619"/>
      <c r="FE241" s="619"/>
      <c r="FF241" s="619"/>
      <c r="FG241" s="619"/>
      <c r="FH241" s="619"/>
      <c r="FI241" s="619"/>
      <c r="FJ241" s="619"/>
      <c r="FK241" s="619"/>
      <c r="FL241" s="619"/>
      <c r="FM241" s="619"/>
      <c r="FN241" s="619"/>
      <c r="FO241" s="619"/>
      <c r="FP241" s="619"/>
      <c r="FQ241" s="619"/>
      <c r="FR241" s="619"/>
      <c r="FS241" s="619"/>
      <c r="FT241" s="619"/>
      <c r="FU241" s="619"/>
      <c r="FV241" s="619"/>
      <c r="FW241" s="619"/>
      <c r="FX241" s="619"/>
      <c r="FY241" s="619"/>
      <c r="FZ241" s="619"/>
      <c r="GA241" s="619"/>
      <c r="GB241" s="619"/>
      <c r="GC241" s="619"/>
      <c r="GD241" s="619"/>
      <c r="GE241" s="619"/>
      <c r="GF241" s="619"/>
      <c r="GG241" s="619"/>
      <c r="GH241" s="619"/>
      <c r="GI241" s="619"/>
      <c r="GJ241" s="619"/>
      <c r="GK241" s="619"/>
      <c r="GL241" s="619"/>
      <c r="GM241" s="619"/>
      <c r="GN241" s="619"/>
      <c r="GO241" s="619"/>
      <c r="GP241" s="619"/>
      <c r="GQ241" s="619"/>
      <c r="GR241" s="619"/>
      <c r="GS241" s="619"/>
      <c r="GT241" s="619"/>
      <c r="GU241" s="619"/>
      <c r="GV241" s="619"/>
      <c r="GW241" s="619"/>
      <c r="GX241" s="619"/>
      <c r="GY241" s="619"/>
      <c r="GZ241" s="619"/>
      <c r="HA241" s="619"/>
      <c r="HB241" s="619"/>
      <c r="HC241" s="619"/>
      <c r="HD241" s="619"/>
      <c r="HE241" s="619"/>
      <c r="HF241" s="619"/>
      <c r="HG241" s="619"/>
      <c r="HH241" s="619"/>
      <c r="HI241" s="619"/>
      <c r="HJ241" s="619"/>
      <c r="HK241" s="619"/>
      <c r="HL241" s="619"/>
      <c r="HM241" s="619"/>
      <c r="HN241" s="619"/>
      <c r="HO241" s="619"/>
      <c r="HP241" s="619"/>
      <c r="HQ241" s="619"/>
      <c r="HR241" s="619"/>
      <c r="HS241" s="619"/>
      <c r="HT241" s="619"/>
      <c r="HU241" s="619"/>
      <c r="HV241" s="619"/>
      <c r="HW241" s="619"/>
      <c r="HX241" s="619"/>
      <c r="HY241" s="619"/>
      <c r="HZ241" s="619"/>
      <c r="IA241" s="619"/>
      <c r="IB241" s="619"/>
      <c r="IC241" s="619"/>
      <c r="ID241" s="619"/>
      <c r="IE241" s="619"/>
      <c r="IF241" s="619"/>
      <c r="IG241" s="619"/>
      <c r="IH241" s="619"/>
      <c r="II241" s="619"/>
      <c r="IJ241" s="619"/>
      <c r="IK241" s="619"/>
      <c r="IL241" s="619"/>
      <c r="IM241" s="619"/>
      <c r="IN241" s="619"/>
      <c r="IO241" s="619"/>
      <c r="IP241" s="619"/>
      <c r="IQ241" s="619"/>
      <c r="IR241" s="619"/>
      <c r="IS241" s="619"/>
      <c r="IT241" s="619"/>
      <c r="IU241" s="619"/>
      <c r="IV241" s="619"/>
      <c r="IW241" s="619"/>
      <c r="IX241" s="619"/>
      <c r="IY241" s="619"/>
      <c r="IZ241" s="619"/>
      <c r="JA241" s="619"/>
      <c r="JB241" s="619"/>
      <c r="JC241" s="619"/>
      <c r="JD241" s="619"/>
      <c r="JE241" s="619"/>
      <c r="JF241" s="619"/>
      <c r="JG241" s="619"/>
      <c r="JH241" s="619"/>
      <c r="JI241" s="619"/>
      <c r="JJ241" s="619"/>
      <c r="JK241" s="619"/>
      <c r="JL241" s="619"/>
      <c r="JM241" s="619"/>
      <c r="JN241" s="619"/>
      <c r="JO241" s="619"/>
      <c r="JP241" s="619"/>
      <c r="JQ241" s="619"/>
      <c r="JR241" s="619"/>
      <c r="JS241" s="619"/>
      <c r="JT241" s="619"/>
      <c r="JU241" s="619"/>
      <c r="JV241" s="619"/>
      <c r="JW241" s="619"/>
      <c r="JX241" s="619"/>
      <c r="JY241" s="619"/>
      <c r="JZ241" s="619"/>
      <c r="KA241" s="619"/>
      <c r="KB241" s="619"/>
      <c r="KC241" s="619"/>
      <c r="KD241" s="619"/>
      <c r="KE241" s="619"/>
      <c r="KF241" s="619"/>
      <c r="KG241" s="619"/>
      <c r="KH241" s="619"/>
      <c r="KI241" s="619"/>
      <c r="KJ241" s="619"/>
      <c r="KK241" s="619"/>
      <c r="KL241" s="619"/>
      <c r="KM241" s="619"/>
      <c r="KN241" s="619"/>
      <c r="KO241" s="619"/>
      <c r="KP241" s="619"/>
      <c r="KQ241" s="619"/>
      <c r="KR241" s="619"/>
      <c r="KS241" s="619"/>
      <c r="KT241" s="619"/>
      <c r="KU241" s="619"/>
      <c r="KV241" s="619"/>
      <c r="KW241" s="619"/>
      <c r="KX241" s="619"/>
      <c r="KY241" s="619"/>
      <c r="KZ241" s="619"/>
      <c r="LA241" s="619"/>
      <c r="LB241" s="619"/>
      <c r="LC241" s="619"/>
      <c r="LD241" s="619"/>
      <c r="LE241" s="619"/>
      <c r="LF241" s="619"/>
      <c r="LG241" s="619"/>
      <c r="LH241" s="619"/>
      <c r="LI241" s="619"/>
      <c r="LJ241" s="619"/>
      <c r="LK241" s="619"/>
      <c r="LL241" s="619"/>
      <c r="LM241" s="619"/>
      <c r="LN241" s="619"/>
      <c r="LO241" s="619"/>
      <c r="LP241" s="619"/>
      <c r="LQ241" s="619"/>
      <c r="LR241" s="619"/>
      <c r="LS241" s="619"/>
      <c r="LT241" s="619"/>
      <c r="LU241" s="619"/>
      <c r="LV241" s="619"/>
      <c r="LW241" s="619"/>
      <c r="LX241" s="619"/>
      <c r="LY241" s="619"/>
      <c r="LZ241" s="619"/>
      <c r="MA241" s="619"/>
      <c r="MB241" s="619"/>
      <c r="MC241" s="619"/>
      <c r="MD241" s="619"/>
      <c r="ME241" s="619"/>
      <c r="MF241" s="619"/>
      <c r="MG241" s="619"/>
      <c r="MH241" s="619"/>
      <c r="MI241" s="619"/>
      <c r="MJ241" s="619"/>
      <c r="MK241" s="619"/>
      <c r="ML241" s="619"/>
      <c r="MM241" s="619"/>
      <c r="MN241" s="619"/>
      <c r="MO241" s="619"/>
      <c r="MP241" s="619"/>
      <c r="MQ241" s="619"/>
      <c r="MR241" s="619"/>
      <c r="MS241" s="619"/>
      <c r="MT241" s="619"/>
      <c r="MU241" s="619"/>
    </row>
    <row r="242" spans="1:16284" s="553" customFormat="1" ht="23" customHeight="1">
      <c r="B242" s="358"/>
      <c r="C242" s="799" t="str">
        <f>IF(AND(O167="nein",ISNA(VLOOKUP("Truite lacustre",D22:D56,1,FALSE))=FALSE),W242,"")</f>
        <v/>
      </c>
      <c r="D242" s="799"/>
      <c r="E242" s="799"/>
      <c r="F242" s="799"/>
      <c r="G242" s="799"/>
      <c r="H242" s="799"/>
      <c r="I242" s="799"/>
      <c r="J242" s="799"/>
      <c r="K242" s="799"/>
      <c r="L242" s="799"/>
      <c r="M242" s="799"/>
      <c r="N242" s="799"/>
      <c r="O242" s="799"/>
      <c r="P242" s="799"/>
      <c r="Q242" s="799"/>
      <c r="R242" s="799"/>
      <c r="S242" s="799"/>
      <c r="T242" s="799"/>
      <c r="U242" s="359"/>
      <c r="W242" s="509" t="s">
        <v>677</v>
      </c>
      <c r="X242" s="509"/>
      <c r="Y242" s="509"/>
      <c r="Z242" s="509"/>
      <c r="AA242" s="509"/>
      <c r="AB242" s="509"/>
      <c r="AC242" s="509"/>
      <c r="AD242" s="387" t="str">
        <f>IF(C247="","",C247&amp;" /")</f>
        <v/>
      </c>
      <c r="AE242" s="387"/>
      <c r="AG242" s="526"/>
      <c r="AH242" s="387"/>
      <c r="AI242" s="387"/>
      <c r="AK242" s="357"/>
      <c r="AL242" s="357"/>
      <c r="AM242" s="361"/>
      <c r="AN242" s="361"/>
      <c r="AO242" s="361"/>
      <c r="CB242" s="619"/>
      <c r="CC242" s="619"/>
      <c r="CD242" s="619"/>
      <c r="CE242" s="619"/>
      <c r="CF242" s="619"/>
      <c r="CG242" s="619"/>
      <c r="CH242" s="619"/>
      <c r="CI242" s="619"/>
      <c r="CJ242" s="619"/>
      <c r="CK242" s="619"/>
      <c r="CL242" s="619"/>
      <c r="CM242" s="619"/>
      <c r="CN242" s="619"/>
      <c r="CO242" s="619"/>
      <c r="CP242" s="619"/>
      <c r="CQ242" s="619"/>
      <c r="CR242" s="619"/>
      <c r="CS242" s="619"/>
      <c r="CT242" s="619"/>
      <c r="CU242" s="619"/>
      <c r="CV242" s="619"/>
      <c r="CW242" s="619"/>
      <c r="CX242" s="619"/>
      <c r="CY242" s="619"/>
      <c r="CZ242" s="619"/>
      <c r="DA242" s="619"/>
      <c r="DB242" s="619"/>
      <c r="DC242" s="619"/>
      <c r="DD242" s="619"/>
      <c r="DE242" s="619"/>
      <c r="DF242" s="619"/>
      <c r="DG242" s="619"/>
      <c r="DH242" s="619"/>
      <c r="DI242" s="619"/>
      <c r="DJ242" s="619"/>
      <c r="DK242" s="619"/>
      <c r="DL242" s="619"/>
      <c r="DM242" s="619"/>
      <c r="DN242" s="619"/>
      <c r="DO242" s="619"/>
      <c r="DP242" s="619"/>
      <c r="DQ242" s="619"/>
      <c r="DR242" s="619"/>
      <c r="DS242" s="619"/>
      <c r="DT242" s="619"/>
      <c r="DU242" s="619"/>
      <c r="DV242" s="619"/>
      <c r="DW242" s="619"/>
      <c r="DX242" s="619"/>
      <c r="DY242" s="619"/>
      <c r="DZ242" s="619"/>
      <c r="EA242" s="619"/>
      <c r="EB242" s="619"/>
      <c r="EC242" s="619"/>
      <c r="ED242" s="619"/>
      <c r="EE242" s="619"/>
      <c r="EF242" s="619"/>
      <c r="EG242" s="619"/>
      <c r="EH242" s="619"/>
      <c r="EI242" s="619"/>
      <c r="EJ242" s="619"/>
      <c r="EK242" s="619"/>
      <c r="EL242" s="619"/>
      <c r="EM242" s="619"/>
      <c r="EN242" s="619"/>
      <c r="EO242" s="619"/>
      <c r="EP242" s="619"/>
      <c r="EQ242" s="619"/>
      <c r="ER242" s="619"/>
      <c r="ES242" s="619"/>
      <c r="ET242" s="619"/>
      <c r="EU242" s="619"/>
      <c r="EV242" s="619"/>
      <c r="EW242" s="619"/>
      <c r="EX242" s="619"/>
      <c r="EY242" s="619"/>
      <c r="EZ242" s="619"/>
      <c r="FA242" s="619"/>
      <c r="FB242" s="619"/>
      <c r="FC242" s="619"/>
      <c r="FD242" s="619"/>
      <c r="FE242" s="619"/>
      <c r="FF242" s="619"/>
      <c r="FG242" s="619"/>
      <c r="FH242" s="619"/>
      <c r="FI242" s="619"/>
      <c r="FJ242" s="619"/>
      <c r="FK242" s="619"/>
      <c r="FL242" s="619"/>
      <c r="FM242" s="619"/>
      <c r="FN242" s="619"/>
      <c r="FO242" s="619"/>
      <c r="FP242" s="619"/>
      <c r="FQ242" s="619"/>
      <c r="FR242" s="619"/>
      <c r="FS242" s="619"/>
      <c r="FT242" s="619"/>
      <c r="FU242" s="619"/>
      <c r="FV242" s="619"/>
      <c r="FW242" s="619"/>
      <c r="FX242" s="619"/>
      <c r="FY242" s="619"/>
      <c r="FZ242" s="619"/>
      <c r="GA242" s="619"/>
      <c r="GB242" s="619"/>
      <c r="GC242" s="619"/>
      <c r="GD242" s="619"/>
      <c r="GE242" s="619"/>
      <c r="GF242" s="619"/>
      <c r="GG242" s="619"/>
      <c r="GH242" s="619"/>
      <c r="GI242" s="619"/>
      <c r="GJ242" s="619"/>
      <c r="GK242" s="619"/>
      <c r="GL242" s="619"/>
      <c r="GM242" s="619"/>
      <c r="GN242" s="619"/>
      <c r="GO242" s="619"/>
      <c r="GP242" s="619"/>
      <c r="GQ242" s="619"/>
      <c r="GR242" s="619"/>
      <c r="GS242" s="619"/>
      <c r="GT242" s="619"/>
      <c r="GU242" s="619"/>
      <c r="GV242" s="619"/>
      <c r="GW242" s="619"/>
      <c r="GX242" s="619"/>
      <c r="GY242" s="619"/>
      <c r="GZ242" s="619"/>
      <c r="HA242" s="619"/>
      <c r="HB242" s="619"/>
      <c r="HC242" s="619"/>
      <c r="HD242" s="619"/>
      <c r="HE242" s="619"/>
      <c r="HF242" s="619"/>
      <c r="HG242" s="619"/>
      <c r="HH242" s="619"/>
      <c r="HI242" s="619"/>
      <c r="HJ242" s="619"/>
      <c r="HK242" s="619"/>
      <c r="HL242" s="619"/>
      <c r="HM242" s="619"/>
      <c r="HN242" s="619"/>
      <c r="HO242" s="619"/>
      <c r="HP242" s="619"/>
      <c r="HQ242" s="619"/>
      <c r="HR242" s="619"/>
      <c r="HS242" s="619"/>
      <c r="HT242" s="619"/>
      <c r="HU242" s="619"/>
      <c r="HV242" s="619"/>
      <c r="HW242" s="619"/>
      <c r="HX242" s="619"/>
      <c r="HY242" s="619"/>
      <c r="HZ242" s="619"/>
      <c r="IA242" s="619"/>
      <c r="IB242" s="619"/>
      <c r="IC242" s="619"/>
      <c r="ID242" s="619"/>
      <c r="IE242" s="619"/>
      <c r="IF242" s="619"/>
      <c r="IG242" s="619"/>
      <c r="IH242" s="619"/>
      <c r="II242" s="619"/>
      <c r="IJ242" s="619"/>
      <c r="IK242" s="619"/>
      <c r="IL242" s="619"/>
      <c r="IM242" s="619"/>
      <c r="IN242" s="619"/>
      <c r="IO242" s="619"/>
      <c r="IP242" s="619"/>
      <c r="IQ242" s="619"/>
      <c r="IR242" s="619"/>
      <c r="IS242" s="619"/>
      <c r="IT242" s="619"/>
      <c r="IU242" s="619"/>
      <c r="IV242" s="619"/>
      <c r="IW242" s="619"/>
      <c r="IX242" s="619"/>
      <c r="IY242" s="619"/>
      <c r="IZ242" s="619"/>
      <c r="JA242" s="619"/>
      <c r="JB242" s="619"/>
      <c r="JC242" s="619"/>
      <c r="JD242" s="619"/>
      <c r="JE242" s="619"/>
      <c r="JF242" s="619"/>
      <c r="JG242" s="619"/>
      <c r="JH242" s="619"/>
      <c r="JI242" s="619"/>
      <c r="JJ242" s="619"/>
      <c r="JK242" s="619"/>
      <c r="JL242" s="619"/>
      <c r="JM242" s="619"/>
      <c r="JN242" s="619"/>
      <c r="JO242" s="619"/>
      <c r="JP242" s="619"/>
      <c r="JQ242" s="619"/>
      <c r="JR242" s="619"/>
      <c r="JS242" s="619"/>
      <c r="JT242" s="619"/>
      <c r="JU242" s="619"/>
      <c r="JV242" s="619"/>
      <c r="JW242" s="619"/>
      <c r="JX242" s="619"/>
      <c r="JY242" s="619"/>
      <c r="JZ242" s="619"/>
      <c r="KA242" s="619"/>
      <c r="KB242" s="619"/>
      <c r="KC242" s="619"/>
      <c r="KD242" s="619"/>
      <c r="KE242" s="619"/>
      <c r="KF242" s="619"/>
      <c r="KG242" s="619"/>
      <c r="KH242" s="619"/>
      <c r="KI242" s="619"/>
      <c r="KJ242" s="619"/>
      <c r="KK242" s="619"/>
      <c r="KL242" s="619"/>
      <c r="KM242" s="619"/>
      <c r="KN242" s="619"/>
      <c r="KO242" s="619"/>
      <c r="KP242" s="619"/>
      <c r="KQ242" s="619"/>
      <c r="KR242" s="619"/>
      <c r="KS242" s="619"/>
      <c r="KT242" s="619"/>
      <c r="KU242" s="619"/>
      <c r="KV242" s="619"/>
      <c r="KW242" s="619"/>
      <c r="KX242" s="619"/>
      <c r="KY242" s="619"/>
      <c r="KZ242" s="619"/>
      <c r="LA242" s="619"/>
      <c r="LB242" s="619"/>
      <c r="LC242" s="619"/>
      <c r="LD242" s="619"/>
      <c r="LE242" s="619"/>
      <c r="LF242" s="619"/>
      <c r="LG242" s="619"/>
      <c r="LH242" s="619"/>
      <c r="LI242" s="619"/>
      <c r="LJ242" s="619"/>
      <c r="LK242" s="619"/>
      <c r="LL242" s="619"/>
      <c r="LM242" s="619"/>
      <c r="LN242" s="619"/>
      <c r="LO242" s="619"/>
      <c r="LP242" s="619"/>
      <c r="LQ242" s="619"/>
      <c r="LR242" s="619"/>
      <c r="LS242" s="619"/>
      <c r="LT242" s="619"/>
      <c r="LU242" s="619"/>
      <c r="LV242" s="619"/>
      <c r="LW242" s="619"/>
      <c r="LX242" s="619"/>
      <c r="LY242" s="619"/>
      <c r="LZ242" s="619"/>
      <c r="MA242" s="619"/>
      <c r="MB242" s="619"/>
      <c r="MC242" s="619"/>
      <c r="MD242" s="619"/>
      <c r="ME242" s="619"/>
      <c r="MF242" s="619"/>
      <c r="MG242" s="619"/>
      <c r="MH242" s="619"/>
      <c r="MI242" s="619"/>
      <c r="MJ242" s="619"/>
      <c r="MK242" s="619"/>
      <c r="ML242" s="619"/>
      <c r="MM242" s="619"/>
      <c r="MN242" s="619"/>
      <c r="MO242" s="619"/>
      <c r="MP242" s="619"/>
      <c r="MQ242" s="619"/>
      <c r="MR242" s="619"/>
      <c r="MS242" s="619"/>
      <c r="MT242" s="619"/>
      <c r="MU242" s="619"/>
    </row>
    <row r="243" spans="1:16284" s="344" customFormat="1" ht="14" customHeight="1">
      <c r="B243" s="280"/>
      <c r="C243" s="345"/>
      <c r="D243" s="345"/>
      <c r="E243" s="345"/>
      <c r="F243" s="345"/>
      <c r="G243" s="345"/>
      <c r="H243" s="345"/>
      <c r="I243" s="345"/>
      <c r="J243" s="345"/>
      <c r="K243" s="345"/>
      <c r="L243" s="345"/>
      <c r="M243" s="489"/>
      <c r="N243" s="345"/>
      <c r="O243" s="345"/>
      <c r="P243" s="345"/>
      <c r="Q243" s="345"/>
      <c r="R243" s="345"/>
      <c r="S243" s="345"/>
      <c r="T243" s="345"/>
      <c r="U243" s="281"/>
      <c r="W243" s="344" t="s">
        <v>678</v>
      </c>
      <c r="AD243" s="387" t="str">
        <f t="shared" ref="AD243:AD245" si="23">IF(C248="","",C248&amp;" /")</f>
        <v/>
      </c>
      <c r="AE243" s="377"/>
      <c r="AK243" s="108"/>
      <c r="AL243" s="108"/>
      <c r="AM243" s="282"/>
      <c r="AN243" s="282"/>
      <c r="AO243" s="282"/>
      <c r="AX243" s="509"/>
      <c r="CB243" s="532"/>
      <c r="CC243" s="532"/>
      <c r="CD243" s="532"/>
      <c r="CE243" s="532"/>
      <c r="CF243" s="532"/>
      <c r="CG243" s="532"/>
      <c r="CH243" s="532"/>
      <c r="CI243" s="532"/>
      <c r="CJ243" s="532"/>
      <c r="CK243" s="532"/>
      <c r="CL243" s="532"/>
      <c r="CM243" s="532"/>
      <c r="CN243" s="532"/>
      <c r="CO243" s="532"/>
      <c r="CP243" s="532"/>
      <c r="CQ243" s="532"/>
      <c r="CR243" s="532"/>
      <c r="CS243" s="532"/>
      <c r="CT243" s="532"/>
      <c r="CU243" s="532"/>
      <c r="CV243" s="532"/>
      <c r="CW243" s="532"/>
      <c r="CX243" s="532"/>
      <c r="CY243" s="532"/>
      <c r="CZ243" s="532"/>
      <c r="DA243" s="532"/>
      <c r="DB243" s="532"/>
      <c r="DC243" s="532"/>
      <c r="DD243" s="532"/>
      <c r="DE243" s="532"/>
      <c r="DF243" s="532"/>
      <c r="DG243" s="532"/>
      <c r="DH243" s="532"/>
      <c r="DI243" s="532"/>
      <c r="DJ243" s="532"/>
      <c r="DK243" s="532"/>
      <c r="DL243" s="532"/>
      <c r="DM243" s="532"/>
      <c r="DN243" s="532"/>
      <c r="DO243" s="532"/>
      <c r="DP243" s="532"/>
      <c r="DQ243" s="532"/>
      <c r="DR243" s="532"/>
      <c r="DS243" s="532"/>
      <c r="DT243" s="532"/>
      <c r="DU243" s="532"/>
      <c r="DV243" s="532"/>
      <c r="DW243" s="532"/>
      <c r="DX243" s="532"/>
      <c r="DY243" s="532"/>
      <c r="DZ243" s="532"/>
      <c r="EA243" s="532"/>
      <c r="EB243" s="532"/>
      <c r="EC243" s="532"/>
      <c r="ED243" s="532"/>
      <c r="EE243" s="532"/>
      <c r="EF243" s="532"/>
      <c r="EG243" s="532"/>
      <c r="EH243" s="532"/>
      <c r="EI243" s="532"/>
      <c r="EJ243" s="532"/>
      <c r="EK243" s="532"/>
      <c r="EL243" s="532"/>
      <c r="EM243" s="532"/>
      <c r="EN243" s="532"/>
      <c r="EO243" s="532"/>
      <c r="EP243" s="532"/>
      <c r="EQ243" s="532"/>
      <c r="ER243" s="532"/>
      <c r="ES243" s="532"/>
      <c r="ET243" s="532"/>
      <c r="EU243" s="532"/>
      <c r="EV243" s="532"/>
      <c r="EW243" s="532"/>
      <c r="EX243" s="532"/>
      <c r="EY243" s="532"/>
      <c r="EZ243" s="532"/>
      <c r="FA243" s="532"/>
      <c r="FB243" s="532"/>
      <c r="FC243" s="532"/>
      <c r="FD243" s="532"/>
      <c r="FE243" s="532"/>
      <c r="FF243" s="532"/>
      <c r="FG243" s="532"/>
      <c r="FH243" s="532"/>
      <c r="FI243" s="532"/>
      <c r="FJ243" s="532"/>
      <c r="FK243" s="532"/>
      <c r="FL243" s="532"/>
      <c r="FM243" s="532"/>
      <c r="FN243" s="532"/>
      <c r="FO243" s="532"/>
      <c r="FP243" s="532"/>
      <c r="FQ243" s="532"/>
      <c r="FR243" s="532"/>
      <c r="FS243" s="532"/>
      <c r="FT243" s="532"/>
      <c r="FU243" s="532"/>
      <c r="FV243" s="532"/>
      <c r="FW243" s="532"/>
      <c r="FX243" s="532"/>
      <c r="FY243" s="532"/>
      <c r="FZ243" s="532"/>
      <c r="GA243" s="532"/>
      <c r="GB243" s="532"/>
      <c r="GC243" s="532"/>
      <c r="GD243" s="532"/>
      <c r="GE243" s="532"/>
      <c r="GF243" s="532"/>
      <c r="GG243" s="532"/>
      <c r="GH243" s="532"/>
      <c r="GI243" s="532"/>
      <c r="GJ243" s="532"/>
      <c r="GK243" s="532"/>
      <c r="GL243" s="532"/>
      <c r="GM243" s="532"/>
      <c r="GN243" s="532"/>
      <c r="GO243" s="532"/>
      <c r="GP243" s="532"/>
      <c r="GQ243" s="532"/>
      <c r="GR243" s="532"/>
      <c r="GS243" s="532"/>
      <c r="GT243" s="532"/>
      <c r="GU243" s="532"/>
      <c r="GV243" s="532"/>
      <c r="GW243" s="532"/>
      <c r="GX243" s="532"/>
      <c r="GY243" s="532"/>
      <c r="GZ243" s="532"/>
      <c r="HA243" s="532"/>
      <c r="HB243" s="532"/>
      <c r="HC243" s="532"/>
      <c r="HD243" s="532"/>
      <c r="HE243" s="532"/>
      <c r="HF243" s="532"/>
      <c r="HG243" s="532"/>
      <c r="HH243" s="532"/>
      <c r="HI243" s="532"/>
      <c r="HJ243" s="532"/>
      <c r="HK243" s="532"/>
      <c r="HL243" s="532"/>
      <c r="HM243" s="532"/>
      <c r="HN243" s="532"/>
      <c r="HO243" s="532"/>
      <c r="HP243" s="532"/>
      <c r="HQ243" s="532"/>
      <c r="HR243" s="532"/>
      <c r="HS243" s="532"/>
      <c r="HT243" s="532"/>
      <c r="HU243" s="532"/>
      <c r="HV243" s="532"/>
      <c r="HW243" s="532"/>
      <c r="HX243" s="532"/>
      <c r="HY243" s="532"/>
      <c r="HZ243" s="532"/>
      <c r="IA243" s="532"/>
      <c r="IB243" s="532"/>
      <c r="IC243" s="532"/>
      <c r="ID243" s="532"/>
      <c r="IE243" s="532"/>
      <c r="IF243" s="532"/>
      <c r="IG243" s="532"/>
      <c r="IH243" s="532"/>
      <c r="II243" s="532"/>
      <c r="IJ243" s="532"/>
      <c r="IK243" s="532"/>
      <c r="IL243" s="532"/>
      <c r="IM243" s="532"/>
      <c r="IN243" s="532"/>
      <c r="IO243" s="532"/>
      <c r="IP243" s="532"/>
      <c r="IQ243" s="532"/>
      <c r="IR243" s="532"/>
      <c r="IS243" s="532"/>
      <c r="IT243" s="532"/>
      <c r="IU243" s="532"/>
      <c r="IV243" s="532"/>
      <c r="IW243" s="532"/>
      <c r="IX243" s="532"/>
      <c r="IY243" s="532"/>
      <c r="IZ243" s="532"/>
      <c r="JA243" s="532"/>
      <c r="JB243" s="532"/>
      <c r="JC243" s="532"/>
      <c r="JD243" s="532"/>
      <c r="JE243" s="532"/>
      <c r="JF243" s="532"/>
      <c r="JG243" s="532"/>
      <c r="JH243" s="532"/>
      <c r="JI243" s="532"/>
      <c r="JJ243" s="532"/>
      <c r="JK243" s="532"/>
      <c r="JL243" s="532"/>
      <c r="JM243" s="532"/>
      <c r="JN243" s="532"/>
      <c r="JO243" s="532"/>
      <c r="JP243" s="532"/>
      <c r="JQ243" s="532"/>
      <c r="JR243" s="532"/>
      <c r="JS243" s="532"/>
      <c r="JT243" s="532"/>
      <c r="JU243" s="532"/>
      <c r="JV243" s="532"/>
      <c r="JW243" s="532"/>
      <c r="JX243" s="532"/>
      <c r="JY243" s="532"/>
      <c r="JZ243" s="532"/>
      <c r="KA243" s="532"/>
      <c r="KB243" s="532"/>
      <c r="KC243" s="532"/>
      <c r="KD243" s="532"/>
      <c r="KE243" s="532"/>
      <c r="KF243" s="532"/>
      <c r="KG243" s="532"/>
      <c r="KH243" s="532"/>
      <c r="KI243" s="532"/>
      <c r="KJ243" s="532"/>
      <c r="KK243" s="532"/>
      <c r="KL243" s="532"/>
      <c r="KM243" s="532"/>
      <c r="KN243" s="532"/>
      <c r="KO243" s="532"/>
      <c r="KP243" s="532"/>
      <c r="KQ243" s="532"/>
      <c r="KR243" s="532"/>
      <c r="KS243" s="532"/>
      <c r="KT243" s="532"/>
      <c r="KU243" s="532"/>
      <c r="KV243" s="532"/>
      <c r="KW243" s="532"/>
      <c r="KX243" s="532"/>
      <c r="KY243" s="532"/>
      <c r="KZ243" s="532"/>
      <c r="LA243" s="532"/>
      <c r="LB243" s="532"/>
      <c r="LC243" s="532"/>
      <c r="LD243" s="532"/>
      <c r="LE243" s="532"/>
      <c r="LF243" s="532"/>
      <c r="LG243" s="532"/>
      <c r="LH243" s="532"/>
      <c r="LI243" s="532"/>
      <c r="LJ243" s="532"/>
      <c r="LK243" s="532"/>
      <c r="LL243" s="532"/>
      <c r="LM243" s="532"/>
      <c r="LN243" s="532"/>
      <c r="LO243" s="532"/>
      <c r="LP243" s="532"/>
      <c r="LQ243" s="532"/>
      <c r="LR243" s="532"/>
      <c r="LS243" s="532"/>
      <c r="LT243" s="532"/>
      <c r="LU243" s="532"/>
      <c r="LV243" s="532"/>
      <c r="LW243" s="532"/>
      <c r="LX243" s="532"/>
      <c r="LY243" s="532"/>
      <c r="LZ243" s="532"/>
      <c r="MA243" s="532"/>
      <c r="MB243" s="532"/>
      <c r="MC243" s="532"/>
      <c r="MD243" s="532"/>
      <c r="ME243" s="532"/>
      <c r="MF243" s="532"/>
      <c r="MG243" s="532"/>
      <c r="MH243" s="532"/>
      <c r="MI243" s="532"/>
      <c r="MJ243" s="532"/>
      <c r="MK243" s="532"/>
      <c r="ML243" s="532"/>
      <c r="MM243" s="532"/>
      <c r="MN243" s="532"/>
      <c r="MO243" s="532"/>
      <c r="MP243" s="532"/>
      <c r="MQ243" s="532"/>
      <c r="MR243" s="532"/>
      <c r="MS243" s="532"/>
      <c r="MT243" s="532"/>
      <c r="MU243" s="532"/>
    </row>
    <row r="244" spans="1:16284" s="344" customFormat="1" ht="23" customHeight="1">
      <c r="B244" s="280"/>
      <c r="C244" s="349" t="s">
        <v>640</v>
      </c>
      <c r="D244" s="350"/>
      <c r="E244" s="350"/>
      <c r="F244" s="345"/>
      <c r="G244" s="345"/>
      <c r="H244" s="345"/>
      <c r="I244" s="345"/>
      <c r="J244" s="345"/>
      <c r="K244" s="345"/>
      <c r="L244" s="345"/>
      <c r="M244" s="489"/>
      <c r="N244" s="345"/>
      <c r="O244" s="345"/>
      <c r="P244" s="345"/>
      <c r="Q244" s="345"/>
      <c r="R244" s="345"/>
      <c r="S244" s="345"/>
      <c r="T244" s="345"/>
      <c r="U244" s="281"/>
      <c r="W244" s="344" t="s">
        <v>679</v>
      </c>
      <c r="AD244" s="387" t="str">
        <f t="shared" si="23"/>
        <v/>
      </c>
      <c r="AE244" s="377"/>
      <c r="AK244" s="108"/>
      <c r="AL244" s="108"/>
      <c r="AM244" s="282"/>
      <c r="AN244" s="282"/>
      <c r="AO244" s="282"/>
      <c r="AX244" s="509"/>
      <c r="CB244" s="532"/>
      <c r="CC244" s="532"/>
      <c r="CD244" s="532"/>
      <c r="CE244" s="532"/>
      <c r="CF244" s="532"/>
      <c r="CG244" s="532"/>
      <c r="CH244" s="532"/>
      <c r="CI244" s="532"/>
      <c r="CJ244" s="532"/>
      <c r="CK244" s="532"/>
      <c r="CL244" s="532"/>
      <c r="CM244" s="532"/>
      <c r="CN244" s="532"/>
      <c r="CO244" s="532"/>
      <c r="CP244" s="532"/>
      <c r="CQ244" s="532"/>
      <c r="CR244" s="532"/>
      <c r="CS244" s="532"/>
      <c r="CT244" s="532"/>
      <c r="CU244" s="532"/>
      <c r="CV244" s="532"/>
      <c r="CW244" s="532"/>
      <c r="CX244" s="532"/>
      <c r="CY244" s="532"/>
      <c r="CZ244" s="532"/>
      <c r="DA244" s="532"/>
      <c r="DB244" s="532"/>
      <c r="DC244" s="532"/>
      <c r="DD244" s="532"/>
      <c r="DE244" s="532"/>
      <c r="DF244" s="532"/>
      <c r="DG244" s="532"/>
      <c r="DH244" s="532"/>
      <c r="DI244" s="532"/>
      <c r="DJ244" s="532"/>
      <c r="DK244" s="532"/>
      <c r="DL244" s="532"/>
      <c r="DM244" s="532"/>
      <c r="DN244" s="532"/>
      <c r="DO244" s="532"/>
      <c r="DP244" s="532"/>
      <c r="DQ244" s="532"/>
      <c r="DR244" s="532"/>
      <c r="DS244" s="532"/>
      <c r="DT244" s="532"/>
      <c r="DU244" s="532"/>
      <c r="DV244" s="532"/>
      <c r="DW244" s="532"/>
      <c r="DX244" s="532"/>
      <c r="DY244" s="532"/>
      <c r="DZ244" s="532"/>
      <c r="EA244" s="532"/>
      <c r="EB244" s="532"/>
      <c r="EC244" s="532"/>
      <c r="ED244" s="532"/>
      <c r="EE244" s="532"/>
      <c r="EF244" s="532"/>
      <c r="EG244" s="532"/>
      <c r="EH244" s="532"/>
      <c r="EI244" s="532"/>
      <c r="EJ244" s="532"/>
      <c r="EK244" s="532"/>
      <c r="EL244" s="532"/>
      <c r="EM244" s="532"/>
      <c r="EN244" s="532"/>
      <c r="EO244" s="532"/>
      <c r="EP244" s="532"/>
      <c r="EQ244" s="532"/>
      <c r="ER244" s="532"/>
      <c r="ES244" s="532"/>
      <c r="ET244" s="532"/>
      <c r="EU244" s="532"/>
      <c r="EV244" s="532"/>
      <c r="EW244" s="532"/>
      <c r="EX244" s="532"/>
      <c r="EY244" s="532"/>
      <c r="EZ244" s="532"/>
      <c r="FA244" s="532"/>
      <c r="FB244" s="532"/>
      <c r="FC244" s="532"/>
      <c r="FD244" s="532"/>
      <c r="FE244" s="532"/>
      <c r="FF244" s="532"/>
      <c r="FG244" s="532"/>
      <c r="FH244" s="532"/>
      <c r="FI244" s="532"/>
      <c r="FJ244" s="532"/>
      <c r="FK244" s="532"/>
      <c r="FL244" s="532"/>
      <c r="FM244" s="532"/>
      <c r="FN244" s="532"/>
      <c r="FO244" s="532"/>
      <c r="FP244" s="532"/>
      <c r="FQ244" s="532"/>
      <c r="FR244" s="532"/>
      <c r="FS244" s="532"/>
      <c r="FT244" s="532"/>
      <c r="FU244" s="532"/>
      <c r="FV244" s="532"/>
      <c r="FW244" s="532"/>
      <c r="FX244" s="532"/>
      <c r="FY244" s="532"/>
      <c r="FZ244" s="532"/>
      <c r="GA244" s="532"/>
      <c r="GB244" s="532"/>
      <c r="GC244" s="532"/>
      <c r="GD244" s="532"/>
      <c r="GE244" s="532"/>
      <c r="GF244" s="532"/>
      <c r="GG244" s="532"/>
      <c r="GH244" s="532"/>
      <c r="GI244" s="532"/>
      <c r="GJ244" s="532"/>
      <c r="GK244" s="532"/>
      <c r="GL244" s="532"/>
      <c r="GM244" s="532"/>
      <c r="GN244" s="532"/>
      <c r="GO244" s="532"/>
      <c r="GP244" s="532"/>
      <c r="GQ244" s="532"/>
      <c r="GR244" s="532"/>
      <c r="GS244" s="532"/>
      <c r="GT244" s="532"/>
      <c r="GU244" s="532"/>
      <c r="GV244" s="532"/>
      <c r="GW244" s="532"/>
      <c r="GX244" s="532"/>
      <c r="GY244" s="532"/>
      <c r="GZ244" s="532"/>
      <c r="HA244" s="532"/>
      <c r="HB244" s="532"/>
      <c r="HC244" s="532"/>
      <c r="HD244" s="532"/>
      <c r="HE244" s="532"/>
      <c r="HF244" s="532"/>
      <c r="HG244" s="532"/>
      <c r="HH244" s="532"/>
      <c r="HI244" s="532"/>
      <c r="HJ244" s="532"/>
      <c r="HK244" s="532"/>
      <c r="HL244" s="532"/>
      <c r="HM244" s="532"/>
      <c r="HN244" s="532"/>
      <c r="HO244" s="532"/>
      <c r="HP244" s="532"/>
      <c r="HQ244" s="532"/>
      <c r="HR244" s="532"/>
      <c r="HS244" s="532"/>
      <c r="HT244" s="532"/>
      <c r="HU244" s="532"/>
      <c r="HV244" s="532"/>
      <c r="HW244" s="532"/>
      <c r="HX244" s="532"/>
      <c r="HY244" s="532"/>
      <c r="HZ244" s="532"/>
      <c r="IA244" s="532"/>
      <c r="IB244" s="532"/>
      <c r="IC244" s="532"/>
      <c r="ID244" s="532"/>
      <c r="IE244" s="532"/>
      <c r="IF244" s="532"/>
      <c r="IG244" s="532"/>
      <c r="IH244" s="532"/>
      <c r="II244" s="532"/>
      <c r="IJ244" s="532"/>
      <c r="IK244" s="532"/>
      <c r="IL244" s="532"/>
      <c r="IM244" s="532"/>
      <c r="IN244" s="532"/>
      <c r="IO244" s="532"/>
      <c r="IP244" s="532"/>
      <c r="IQ244" s="532"/>
      <c r="IR244" s="532"/>
      <c r="IS244" s="532"/>
      <c r="IT244" s="532"/>
      <c r="IU244" s="532"/>
      <c r="IV244" s="532"/>
      <c r="IW244" s="532"/>
      <c r="IX244" s="532"/>
      <c r="IY244" s="532"/>
      <c r="IZ244" s="532"/>
      <c r="JA244" s="532"/>
      <c r="JB244" s="532"/>
      <c r="JC244" s="532"/>
      <c r="JD244" s="532"/>
      <c r="JE244" s="532"/>
      <c r="JF244" s="532"/>
      <c r="JG244" s="532"/>
      <c r="JH244" s="532"/>
      <c r="JI244" s="532"/>
      <c r="JJ244" s="532"/>
      <c r="JK244" s="532"/>
      <c r="JL244" s="532"/>
      <c r="JM244" s="532"/>
      <c r="JN244" s="532"/>
      <c r="JO244" s="532"/>
      <c r="JP244" s="532"/>
      <c r="JQ244" s="532"/>
      <c r="JR244" s="532"/>
      <c r="JS244" s="532"/>
      <c r="JT244" s="532"/>
      <c r="JU244" s="532"/>
      <c r="JV244" s="532"/>
      <c r="JW244" s="532"/>
      <c r="JX244" s="532"/>
      <c r="JY244" s="532"/>
      <c r="JZ244" s="532"/>
      <c r="KA244" s="532"/>
      <c r="KB244" s="532"/>
      <c r="KC244" s="532"/>
      <c r="KD244" s="532"/>
      <c r="KE244" s="532"/>
      <c r="KF244" s="532"/>
      <c r="KG244" s="532"/>
      <c r="KH244" s="532"/>
      <c r="KI244" s="532"/>
      <c r="KJ244" s="532"/>
      <c r="KK244" s="532"/>
      <c r="KL244" s="532"/>
      <c r="KM244" s="532"/>
      <c r="KN244" s="532"/>
      <c r="KO244" s="532"/>
      <c r="KP244" s="532"/>
      <c r="KQ244" s="532"/>
      <c r="KR244" s="532"/>
      <c r="KS244" s="532"/>
      <c r="KT244" s="532"/>
      <c r="KU244" s="532"/>
      <c r="KV244" s="532"/>
      <c r="KW244" s="532"/>
      <c r="KX244" s="532"/>
      <c r="KY244" s="532"/>
      <c r="KZ244" s="532"/>
      <c r="LA244" s="532"/>
      <c r="LB244" s="532"/>
      <c r="LC244" s="532"/>
      <c r="LD244" s="532"/>
      <c r="LE244" s="532"/>
      <c r="LF244" s="532"/>
      <c r="LG244" s="532"/>
      <c r="LH244" s="532"/>
      <c r="LI244" s="532"/>
      <c r="LJ244" s="532"/>
      <c r="LK244" s="532"/>
      <c r="LL244" s="532"/>
      <c r="LM244" s="532"/>
      <c r="LN244" s="532"/>
      <c r="LO244" s="532"/>
      <c r="LP244" s="532"/>
      <c r="LQ244" s="532"/>
      <c r="LR244" s="532"/>
      <c r="LS244" s="532"/>
      <c r="LT244" s="532"/>
      <c r="LU244" s="532"/>
      <c r="LV244" s="532"/>
      <c r="LW244" s="532"/>
      <c r="LX244" s="532"/>
      <c r="LY244" s="532"/>
      <c r="LZ244" s="532"/>
      <c r="MA244" s="532"/>
      <c r="MB244" s="532"/>
      <c r="MC244" s="532"/>
      <c r="MD244" s="532"/>
      <c r="ME244" s="532"/>
      <c r="MF244" s="532"/>
      <c r="MG244" s="532"/>
      <c r="MH244" s="532"/>
      <c r="MI244" s="532"/>
      <c r="MJ244" s="532"/>
      <c r="MK244" s="532"/>
      <c r="ML244" s="532"/>
      <c r="MM244" s="532"/>
      <c r="MN244" s="532"/>
      <c r="MO244" s="532"/>
      <c r="MP244" s="532"/>
      <c r="MQ244" s="532"/>
      <c r="MR244" s="532"/>
      <c r="MS244" s="532"/>
      <c r="MT244" s="532"/>
      <c r="MU244" s="532"/>
    </row>
    <row r="245" spans="1:16284" ht="23" customHeight="1" thickBot="1">
      <c r="B245" s="280"/>
      <c r="C245" s="798"/>
      <c r="D245" s="798"/>
      <c r="E245" s="798"/>
      <c r="F245" s="798"/>
      <c r="G245" s="798"/>
      <c r="H245" s="798"/>
      <c r="I245" s="798"/>
      <c r="J245" s="798"/>
      <c r="K245" s="798"/>
      <c r="L245" s="798"/>
      <c r="M245" s="798"/>
      <c r="N245" s="798"/>
      <c r="O245" s="798"/>
      <c r="P245" s="798"/>
      <c r="Q245" s="798"/>
      <c r="R245" s="798"/>
      <c r="S245" s="798"/>
      <c r="T245" s="798"/>
      <c r="U245" s="281"/>
      <c r="W245" s="344" t="s">
        <v>680</v>
      </c>
      <c r="X245" s="344"/>
      <c r="Y245" s="344"/>
      <c r="Z245" s="344"/>
      <c r="AA245" s="344"/>
      <c r="AB245" s="344"/>
      <c r="AC245" s="344"/>
      <c r="AD245" s="386" t="str">
        <f t="shared" si="23"/>
        <v/>
      </c>
      <c r="AE245" s="379"/>
      <c r="AF245" s="344"/>
      <c r="AG245" s="344"/>
      <c r="AH245" s="344"/>
    </row>
    <row r="246" spans="1:16284" ht="23" customHeight="1">
      <c r="B246" s="280"/>
      <c r="C246" s="798"/>
      <c r="D246" s="798"/>
      <c r="E246" s="798"/>
      <c r="F246" s="798"/>
      <c r="G246" s="798"/>
      <c r="H246" s="798"/>
      <c r="I246" s="798"/>
      <c r="J246" s="798"/>
      <c r="K246" s="798"/>
      <c r="L246" s="798"/>
      <c r="M246" s="798"/>
      <c r="N246" s="798"/>
      <c r="O246" s="798"/>
      <c r="P246" s="798"/>
      <c r="Q246" s="798"/>
      <c r="R246" s="798"/>
      <c r="S246" s="798"/>
      <c r="T246" s="798"/>
      <c r="U246" s="281"/>
      <c r="W246" s="344" t="s">
        <v>681</v>
      </c>
      <c r="X246" s="344"/>
      <c r="Y246" s="344"/>
      <c r="Z246" s="344"/>
      <c r="AA246" s="344"/>
      <c r="AB246" s="344"/>
      <c r="AC246" s="344"/>
      <c r="AD246" s="388" t="s">
        <v>225</v>
      </c>
      <c r="AE246" s="377" t="str">
        <f>SUBSTITUTE(TRIM(AD238&amp;" "&amp;AD239&amp;" "&amp;AD240&amp;" "&amp;AD241&amp;" "&amp;AD242&amp;" "&amp;AD243&amp;" "&amp;AD244&amp;" "&amp;AD245&amp;" "&amp;"-"),"/ -","")</f>
        <v>-</v>
      </c>
      <c r="AF246" s="344"/>
      <c r="AG246" s="344"/>
      <c r="AH246" s="344"/>
    </row>
    <row r="247" spans="1:16284" ht="23" customHeight="1">
      <c r="B247" s="280"/>
      <c r="C247" s="798"/>
      <c r="D247" s="798"/>
      <c r="E247" s="798"/>
      <c r="F247" s="798"/>
      <c r="G247" s="798"/>
      <c r="H247" s="798"/>
      <c r="I247" s="798"/>
      <c r="J247" s="798"/>
      <c r="K247" s="798"/>
      <c r="L247" s="798"/>
      <c r="M247" s="798"/>
      <c r="N247" s="798"/>
      <c r="O247" s="798"/>
      <c r="P247" s="798"/>
      <c r="Q247" s="798"/>
      <c r="R247" s="798"/>
      <c r="S247" s="798"/>
      <c r="T247" s="798"/>
      <c r="U247" s="281"/>
      <c r="W247" s="344" t="s">
        <v>682</v>
      </c>
      <c r="X247" s="344"/>
      <c r="Y247" s="344"/>
      <c r="Z247" s="344"/>
      <c r="AA247" s="344"/>
      <c r="AB247" s="344"/>
      <c r="AC247" s="344"/>
      <c r="AD247" s="344"/>
      <c r="AE247" s="344"/>
      <c r="AF247" s="344"/>
      <c r="AG247" s="344"/>
      <c r="AH247" s="344"/>
    </row>
    <row r="248" spans="1:16284" ht="23" customHeight="1">
      <c r="B248" s="280"/>
      <c r="C248" s="798"/>
      <c r="D248" s="798"/>
      <c r="E248" s="798"/>
      <c r="F248" s="798"/>
      <c r="G248" s="798"/>
      <c r="H248" s="798"/>
      <c r="I248" s="798"/>
      <c r="J248" s="798"/>
      <c r="K248" s="798"/>
      <c r="L248" s="798"/>
      <c r="M248" s="798"/>
      <c r="N248" s="798"/>
      <c r="O248" s="798"/>
      <c r="P248" s="798"/>
      <c r="Q248" s="798"/>
      <c r="R248" s="798"/>
      <c r="S248" s="798"/>
      <c r="T248" s="798"/>
      <c r="U248" s="281"/>
      <c r="W248" s="384" t="s">
        <v>683</v>
      </c>
      <c r="X248" s="384"/>
      <c r="Y248" s="384"/>
      <c r="Z248" s="384"/>
      <c r="AA248" s="384"/>
      <c r="AB248" s="384"/>
      <c r="AC248" s="384"/>
      <c r="AD248" s="344"/>
      <c r="AE248" s="344"/>
      <c r="AF248" s="344"/>
      <c r="AG248" s="344"/>
      <c r="AH248" s="344"/>
    </row>
    <row r="249" spans="1:16284" ht="23" customHeight="1">
      <c r="B249" s="280"/>
      <c r="C249" s="798"/>
      <c r="D249" s="798"/>
      <c r="E249" s="798"/>
      <c r="F249" s="798"/>
      <c r="G249" s="798"/>
      <c r="H249" s="798"/>
      <c r="I249" s="798"/>
      <c r="J249" s="798"/>
      <c r="K249" s="798"/>
      <c r="L249" s="798"/>
      <c r="M249" s="798"/>
      <c r="N249" s="798"/>
      <c r="O249" s="798"/>
      <c r="P249" s="798"/>
      <c r="Q249" s="798"/>
      <c r="R249" s="798"/>
      <c r="S249" s="798"/>
      <c r="T249" s="798"/>
      <c r="U249" s="281"/>
      <c r="W249" s="434"/>
      <c r="X249" s="434"/>
      <c r="Y249" s="434"/>
      <c r="Z249" s="434"/>
      <c r="AA249" s="434"/>
      <c r="AB249" s="434"/>
      <c r="AC249" s="434"/>
      <c r="AD249" s="435"/>
      <c r="AE249" s="435"/>
      <c r="AF249" s="344"/>
      <c r="AG249" s="344"/>
      <c r="AH249" s="344"/>
    </row>
    <row r="250" spans="1:16284" ht="23" customHeight="1">
      <c r="B250" s="280"/>
      <c r="C250" s="798"/>
      <c r="D250" s="798"/>
      <c r="E250" s="798"/>
      <c r="F250" s="798"/>
      <c r="G250" s="798"/>
      <c r="H250" s="798"/>
      <c r="I250" s="798"/>
      <c r="J250" s="798"/>
      <c r="K250" s="798"/>
      <c r="L250" s="798"/>
      <c r="M250" s="798"/>
      <c r="N250" s="798"/>
      <c r="O250" s="798"/>
      <c r="P250" s="798"/>
      <c r="Q250" s="798"/>
      <c r="R250" s="798"/>
      <c r="S250" s="798"/>
      <c r="T250" s="798"/>
      <c r="U250" s="281"/>
      <c r="W250" s="434"/>
      <c r="X250" s="434"/>
      <c r="Y250" s="434"/>
      <c r="Z250" s="434"/>
      <c r="AA250" s="434"/>
      <c r="AB250" s="434"/>
      <c r="AC250" s="434"/>
      <c r="AD250" s="435"/>
      <c r="AE250" s="435"/>
      <c r="AF250" s="344"/>
      <c r="AG250" s="344"/>
      <c r="AH250" s="344"/>
    </row>
    <row r="251" spans="1:16284" s="435" customFormat="1" ht="23" customHeight="1">
      <c r="B251" s="280"/>
      <c r="C251" s="349" t="s">
        <v>649</v>
      </c>
      <c r="D251" s="349"/>
      <c r="E251" s="349"/>
      <c r="F251" s="349"/>
      <c r="G251" s="349"/>
      <c r="H251" s="349"/>
      <c r="I251" s="349"/>
      <c r="J251" s="349"/>
      <c r="K251" s="349"/>
      <c r="L251" s="349"/>
      <c r="M251" s="490"/>
      <c r="N251" s="349"/>
      <c r="O251" s="349"/>
      <c r="P251" s="349"/>
      <c r="Q251" s="349"/>
      <c r="R251" s="349"/>
      <c r="S251" s="349"/>
      <c r="T251" s="349"/>
      <c r="U251" s="281"/>
      <c r="W251" s="436"/>
      <c r="X251" s="436"/>
      <c r="Y251" s="436"/>
      <c r="Z251" s="436"/>
      <c r="AA251" s="436"/>
      <c r="AB251" s="436"/>
      <c r="AC251" s="436"/>
      <c r="AD251" s="436"/>
      <c r="AE251" s="436"/>
      <c r="AK251" s="108"/>
      <c r="AL251" s="108"/>
      <c r="AM251" s="108"/>
      <c r="AN251" s="108"/>
      <c r="AO251" s="108"/>
      <c r="AX251" s="509"/>
      <c r="CB251" s="532"/>
      <c r="CC251" s="532"/>
      <c r="CD251" s="532"/>
      <c r="CE251" s="532"/>
      <c r="CF251" s="532"/>
      <c r="CG251" s="532"/>
      <c r="CH251" s="532"/>
      <c r="CI251" s="532"/>
      <c r="CJ251" s="532"/>
      <c r="CK251" s="532"/>
      <c r="CL251" s="532"/>
      <c r="CM251" s="532"/>
      <c r="CN251" s="532"/>
      <c r="CO251" s="532"/>
      <c r="CP251" s="532"/>
      <c r="CQ251" s="532"/>
      <c r="CR251" s="532"/>
      <c r="CS251" s="532"/>
      <c r="CT251" s="532"/>
      <c r="CU251" s="532"/>
      <c r="CV251" s="532"/>
      <c r="CW251" s="532"/>
      <c r="CX251" s="532"/>
      <c r="CY251" s="532"/>
      <c r="CZ251" s="532"/>
      <c r="DA251" s="532"/>
      <c r="DB251" s="532"/>
      <c r="DC251" s="532"/>
      <c r="DD251" s="532"/>
      <c r="DE251" s="532"/>
      <c r="DF251" s="532"/>
      <c r="DG251" s="532"/>
      <c r="DH251" s="532"/>
      <c r="DI251" s="532"/>
      <c r="DJ251" s="532"/>
      <c r="DK251" s="532"/>
      <c r="DL251" s="532"/>
      <c r="DM251" s="532"/>
      <c r="DN251" s="532"/>
      <c r="DO251" s="532"/>
      <c r="DP251" s="532"/>
      <c r="DQ251" s="532"/>
      <c r="DR251" s="532"/>
      <c r="DS251" s="532"/>
      <c r="DT251" s="532"/>
      <c r="DU251" s="532"/>
      <c r="DV251" s="532"/>
      <c r="DW251" s="532"/>
      <c r="DX251" s="532"/>
      <c r="DY251" s="532"/>
      <c r="DZ251" s="532"/>
      <c r="EA251" s="532"/>
      <c r="EB251" s="532"/>
      <c r="EC251" s="532"/>
      <c r="ED251" s="532"/>
      <c r="EE251" s="532"/>
      <c r="EF251" s="532"/>
      <c r="EG251" s="532"/>
      <c r="EH251" s="532"/>
      <c r="EI251" s="532"/>
      <c r="EJ251" s="532"/>
      <c r="EK251" s="532"/>
      <c r="EL251" s="532"/>
      <c r="EM251" s="532"/>
      <c r="EN251" s="532"/>
      <c r="EO251" s="532"/>
      <c r="EP251" s="532"/>
      <c r="EQ251" s="532"/>
      <c r="ER251" s="532"/>
      <c r="ES251" s="532"/>
      <c r="ET251" s="532"/>
      <c r="EU251" s="532"/>
      <c r="EV251" s="532"/>
      <c r="EW251" s="532"/>
      <c r="EX251" s="532"/>
      <c r="EY251" s="532"/>
      <c r="EZ251" s="532"/>
      <c r="FA251" s="532"/>
      <c r="FB251" s="532"/>
      <c r="FC251" s="532"/>
      <c r="FD251" s="532"/>
      <c r="FE251" s="532"/>
      <c r="FF251" s="532"/>
      <c r="FG251" s="532"/>
      <c r="FH251" s="532"/>
      <c r="FI251" s="532"/>
      <c r="FJ251" s="532"/>
      <c r="FK251" s="532"/>
      <c r="FL251" s="532"/>
      <c r="FM251" s="532"/>
      <c r="FN251" s="532"/>
      <c r="FO251" s="532"/>
      <c r="FP251" s="532"/>
      <c r="FQ251" s="532"/>
      <c r="FR251" s="532"/>
      <c r="FS251" s="532"/>
      <c r="FT251" s="532"/>
      <c r="FU251" s="532"/>
      <c r="FV251" s="532"/>
      <c r="FW251" s="532"/>
      <c r="FX251" s="532"/>
      <c r="FY251" s="532"/>
      <c r="FZ251" s="532"/>
      <c r="GA251" s="532"/>
      <c r="GB251" s="532"/>
      <c r="GC251" s="532"/>
      <c r="GD251" s="532"/>
      <c r="GE251" s="532"/>
      <c r="GF251" s="532"/>
      <c r="GG251" s="532"/>
      <c r="GH251" s="532"/>
      <c r="GI251" s="532"/>
      <c r="GJ251" s="532"/>
      <c r="GK251" s="532"/>
      <c r="GL251" s="532"/>
      <c r="GM251" s="532"/>
      <c r="GN251" s="532"/>
      <c r="GO251" s="532"/>
      <c r="GP251" s="532"/>
      <c r="GQ251" s="532"/>
      <c r="GR251" s="532"/>
      <c r="GS251" s="532"/>
      <c r="GT251" s="532"/>
      <c r="GU251" s="532"/>
      <c r="GV251" s="532"/>
      <c r="GW251" s="532"/>
      <c r="GX251" s="532"/>
      <c r="GY251" s="532"/>
      <c r="GZ251" s="532"/>
      <c r="HA251" s="532"/>
      <c r="HB251" s="532"/>
      <c r="HC251" s="532"/>
      <c r="HD251" s="532"/>
      <c r="HE251" s="532"/>
      <c r="HF251" s="532"/>
      <c r="HG251" s="532"/>
      <c r="HH251" s="532"/>
      <c r="HI251" s="532"/>
      <c r="HJ251" s="532"/>
      <c r="HK251" s="532"/>
      <c r="HL251" s="532"/>
      <c r="HM251" s="532"/>
      <c r="HN251" s="532"/>
      <c r="HO251" s="532"/>
      <c r="HP251" s="532"/>
      <c r="HQ251" s="532"/>
      <c r="HR251" s="532"/>
      <c r="HS251" s="532"/>
      <c r="HT251" s="532"/>
      <c r="HU251" s="532"/>
      <c r="HV251" s="532"/>
      <c r="HW251" s="532"/>
      <c r="HX251" s="532"/>
      <c r="HY251" s="532"/>
      <c r="HZ251" s="532"/>
      <c r="IA251" s="532"/>
      <c r="IB251" s="532"/>
      <c r="IC251" s="532"/>
      <c r="ID251" s="532"/>
      <c r="IE251" s="532"/>
      <c r="IF251" s="532"/>
      <c r="IG251" s="532"/>
      <c r="IH251" s="532"/>
      <c r="II251" s="532"/>
      <c r="IJ251" s="532"/>
      <c r="IK251" s="532"/>
      <c r="IL251" s="532"/>
      <c r="IM251" s="532"/>
      <c r="IN251" s="532"/>
      <c r="IO251" s="532"/>
      <c r="IP251" s="532"/>
      <c r="IQ251" s="532"/>
      <c r="IR251" s="532"/>
      <c r="IS251" s="532"/>
      <c r="IT251" s="532"/>
      <c r="IU251" s="532"/>
      <c r="IV251" s="532"/>
      <c r="IW251" s="532"/>
      <c r="IX251" s="532"/>
      <c r="IY251" s="532"/>
      <c r="IZ251" s="532"/>
      <c r="JA251" s="532"/>
      <c r="JB251" s="532"/>
      <c r="JC251" s="532"/>
      <c r="JD251" s="532"/>
      <c r="JE251" s="532"/>
      <c r="JF251" s="532"/>
      <c r="JG251" s="532"/>
      <c r="JH251" s="532"/>
      <c r="JI251" s="532"/>
      <c r="JJ251" s="532"/>
      <c r="JK251" s="532"/>
      <c r="JL251" s="532"/>
      <c r="JM251" s="532"/>
      <c r="JN251" s="532"/>
      <c r="JO251" s="532"/>
      <c r="JP251" s="532"/>
      <c r="JQ251" s="532"/>
      <c r="JR251" s="532"/>
      <c r="JS251" s="532"/>
      <c r="JT251" s="532"/>
      <c r="JU251" s="532"/>
      <c r="JV251" s="532"/>
      <c r="JW251" s="532"/>
      <c r="JX251" s="532"/>
      <c r="JY251" s="532"/>
      <c r="JZ251" s="532"/>
      <c r="KA251" s="532"/>
      <c r="KB251" s="532"/>
      <c r="KC251" s="532"/>
      <c r="KD251" s="532"/>
      <c r="KE251" s="532"/>
      <c r="KF251" s="532"/>
      <c r="KG251" s="532"/>
      <c r="KH251" s="532"/>
      <c r="KI251" s="532"/>
      <c r="KJ251" s="532"/>
      <c r="KK251" s="532"/>
      <c r="KL251" s="532"/>
      <c r="KM251" s="532"/>
      <c r="KN251" s="532"/>
      <c r="KO251" s="532"/>
      <c r="KP251" s="532"/>
      <c r="KQ251" s="532"/>
      <c r="KR251" s="532"/>
      <c r="KS251" s="532"/>
      <c r="KT251" s="532"/>
      <c r="KU251" s="532"/>
      <c r="KV251" s="532"/>
      <c r="KW251" s="532"/>
      <c r="KX251" s="532"/>
      <c r="KY251" s="532"/>
      <c r="KZ251" s="532"/>
      <c r="LA251" s="532"/>
      <c r="LB251" s="532"/>
      <c r="LC251" s="532"/>
      <c r="LD251" s="532"/>
      <c r="LE251" s="532"/>
      <c r="LF251" s="532"/>
      <c r="LG251" s="532"/>
      <c r="LH251" s="532"/>
      <c r="LI251" s="532"/>
      <c r="LJ251" s="532"/>
      <c r="LK251" s="532"/>
      <c r="LL251" s="532"/>
      <c r="LM251" s="532"/>
      <c r="LN251" s="532"/>
      <c r="LO251" s="532"/>
      <c r="LP251" s="532"/>
      <c r="LQ251" s="532"/>
      <c r="LR251" s="532"/>
      <c r="LS251" s="532"/>
      <c r="LT251" s="532"/>
      <c r="LU251" s="532"/>
      <c r="LV251" s="532"/>
      <c r="LW251" s="532"/>
      <c r="LX251" s="532"/>
      <c r="LY251" s="532"/>
      <c r="LZ251" s="532"/>
      <c r="MA251" s="532"/>
      <c r="MB251" s="532"/>
      <c r="MC251" s="532"/>
      <c r="MD251" s="532"/>
      <c r="ME251" s="532"/>
      <c r="MF251" s="532"/>
      <c r="MG251" s="532"/>
      <c r="MH251" s="532"/>
      <c r="MI251" s="532"/>
      <c r="MJ251" s="532"/>
      <c r="MK251" s="532"/>
      <c r="ML251" s="532"/>
      <c r="MM251" s="532"/>
      <c r="MN251" s="532"/>
      <c r="MO251" s="532"/>
      <c r="MP251" s="532"/>
      <c r="MQ251" s="532"/>
      <c r="MR251" s="532"/>
      <c r="MS251" s="532"/>
      <c r="MT251" s="532"/>
      <c r="MU251" s="532"/>
    </row>
    <row r="252" spans="1:16284" s="435" customFormat="1" ht="23" customHeight="1">
      <c r="B252" s="280"/>
      <c r="C252" s="784"/>
      <c r="D252" s="784"/>
      <c r="E252" s="784"/>
      <c r="F252" s="784"/>
      <c r="G252" s="784"/>
      <c r="H252" s="784"/>
      <c r="I252" s="784"/>
      <c r="J252" s="784"/>
      <c r="K252" s="784"/>
      <c r="L252" s="784"/>
      <c r="M252" s="784"/>
      <c r="N252" s="784"/>
      <c r="O252" s="784"/>
      <c r="P252" s="784"/>
      <c r="Q252" s="784"/>
      <c r="R252" s="784"/>
      <c r="S252" s="784"/>
      <c r="T252" s="784"/>
      <c r="U252" s="281"/>
      <c r="W252" s="28"/>
      <c r="X252" s="28"/>
      <c r="Y252" s="28"/>
      <c r="Z252" s="28"/>
      <c r="AA252" s="28"/>
      <c r="AB252" s="28"/>
      <c r="AC252" s="28"/>
      <c r="AD252" s="28"/>
      <c r="AE252" s="28"/>
      <c r="AK252" s="108"/>
      <c r="AL252" s="108"/>
      <c r="AM252" s="108"/>
      <c r="AN252" s="108"/>
      <c r="AO252" s="108"/>
      <c r="AX252" s="509"/>
      <c r="CB252" s="532"/>
      <c r="CC252" s="532"/>
      <c r="CD252" s="532"/>
      <c r="CE252" s="532"/>
      <c r="CF252" s="532"/>
      <c r="CG252" s="532"/>
      <c r="CH252" s="532"/>
      <c r="CI252" s="532"/>
      <c r="CJ252" s="532"/>
      <c r="CK252" s="532"/>
      <c r="CL252" s="532"/>
      <c r="CM252" s="532"/>
      <c r="CN252" s="532"/>
      <c r="CO252" s="532"/>
      <c r="CP252" s="532"/>
      <c r="CQ252" s="532"/>
      <c r="CR252" s="532"/>
      <c r="CS252" s="532"/>
      <c r="CT252" s="532"/>
      <c r="CU252" s="532"/>
      <c r="CV252" s="532"/>
      <c r="CW252" s="532"/>
      <c r="CX252" s="532"/>
      <c r="CY252" s="532"/>
      <c r="CZ252" s="532"/>
      <c r="DA252" s="532"/>
      <c r="DB252" s="532"/>
      <c r="DC252" s="532"/>
      <c r="DD252" s="532"/>
      <c r="DE252" s="532"/>
      <c r="DF252" s="532"/>
      <c r="DG252" s="532"/>
      <c r="DH252" s="532"/>
      <c r="DI252" s="532"/>
      <c r="DJ252" s="532"/>
      <c r="DK252" s="532"/>
      <c r="DL252" s="532"/>
      <c r="DM252" s="532"/>
      <c r="DN252" s="532"/>
      <c r="DO252" s="532"/>
      <c r="DP252" s="532"/>
      <c r="DQ252" s="532"/>
      <c r="DR252" s="532"/>
      <c r="DS252" s="532"/>
      <c r="DT252" s="532"/>
      <c r="DU252" s="532"/>
      <c r="DV252" s="532"/>
      <c r="DW252" s="532"/>
      <c r="DX252" s="532"/>
      <c r="DY252" s="532"/>
      <c r="DZ252" s="532"/>
      <c r="EA252" s="532"/>
      <c r="EB252" s="532"/>
      <c r="EC252" s="532"/>
      <c r="ED252" s="532"/>
      <c r="EE252" s="532"/>
      <c r="EF252" s="532"/>
      <c r="EG252" s="532"/>
      <c r="EH252" s="532"/>
      <c r="EI252" s="532"/>
      <c r="EJ252" s="532"/>
      <c r="EK252" s="532"/>
      <c r="EL252" s="532"/>
      <c r="EM252" s="532"/>
      <c r="EN252" s="532"/>
      <c r="EO252" s="532"/>
      <c r="EP252" s="532"/>
      <c r="EQ252" s="532"/>
      <c r="ER252" s="532"/>
      <c r="ES252" s="532"/>
      <c r="ET252" s="532"/>
      <c r="EU252" s="532"/>
      <c r="EV252" s="532"/>
      <c r="EW252" s="532"/>
      <c r="EX252" s="532"/>
      <c r="EY252" s="532"/>
      <c r="EZ252" s="532"/>
      <c r="FA252" s="532"/>
      <c r="FB252" s="532"/>
      <c r="FC252" s="532"/>
      <c r="FD252" s="532"/>
      <c r="FE252" s="532"/>
      <c r="FF252" s="532"/>
      <c r="FG252" s="532"/>
      <c r="FH252" s="532"/>
      <c r="FI252" s="532"/>
      <c r="FJ252" s="532"/>
      <c r="FK252" s="532"/>
      <c r="FL252" s="532"/>
      <c r="FM252" s="532"/>
      <c r="FN252" s="532"/>
      <c r="FO252" s="532"/>
      <c r="FP252" s="532"/>
      <c r="FQ252" s="532"/>
      <c r="FR252" s="532"/>
      <c r="FS252" s="532"/>
      <c r="FT252" s="532"/>
      <c r="FU252" s="532"/>
      <c r="FV252" s="532"/>
      <c r="FW252" s="532"/>
      <c r="FX252" s="532"/>
      <c r="FY252" s="532"/>
      <c r="FZ252" s="532"/>
      <c r="GA252" s="532"/>
      <c r="GB252" s="532"/>
      <c r="GC252" s="532"/>
      <c r="GD252" s="532"/>
      <c r="GE252" s="532"/>
      <c r="GF252" s="532"/>
      <c r="GG252" s="532"/>
      <c r="GH252" s="532"/>
      <c r="GI252" s="532"/>
      <c r="GJ252" s="532"/>
      <c r="GK252" s="532"/>
      <c r="GL252" s="532"/>
      <c r="GM252" s="532"/>
      <c r="GN252" s="532"/>
      <c r="GO252" s="532"/>
      <c r="GP252" s="532"/>
      <c r="GQ252" s="532"/>
      <c r="GR252" s="532"/>
      <c r="GS252" s="532"/>
      <c r="GT252" s="532"/>
      <c r="GU252" s="532"/>
      <c r="GV252" s="532"/>
      <c r="GW252" s="532"/>
      <c r="GX252" s="532"/>
      <c r="GY252" s="532"/>
      <c r="GZ252" s="532"/>
      <c r="HA252" s="532"/>
      <c r="HB252" s="532"/>
      <c r="HC252" s="532"/>
      <c r="HD252" s="532"/>
      <c r="HE252" s="532"/>
      <c r="HF252" s="532"/>
      <c r="HG252" s="532"/>
      <c r="HH252" s="532"/>
      <c r="HI252" s="532"/>
      <c r="HJ252" s="532"/>
      <c r="HK252" s="532"/>
      <c r="HL252" s="532"/>
      <c r="HM252" s="532"/>
      <c r="HN252" s="532"/>
      <c r="HO252" s="532"/>
      <c r="HP252" s="532"/>
      <c r="HQ252" s="532"/>
      <c r="HR252" s="532"/>
      <c r="HS252" s="532"/>
      <c r="HT252" s="532"/>
      <c r="HU252" s="532"/>
      <c r="HV252" s="532"/>
      <c r="HW252" s="532"/>
      <c r="HX252" s="532"/>
      <c r="HY252" s="532"/>
      <c r="HZ252" s="532"/>
      <c r="IA252" s="532"/>
      <c r="IB252" s="532"/>
      <c r="IC252" s="532"/>
      <c r="ID252" s="532"/>
      <c r="IE252" s="532"/>
      <c r="IF252" s="532"/>
      <c r="IG252" s="532"/>
      <c r="IH252" s="532"/>
      <c r="II252" s="532"/>
      <c r="IJ252" s="532"/>
      <c r="IK252" s="532"/>
      <c r="IL252" s="532"/>
      <c r="IM252" s="532"/>
      <c r="IN252" s="532"/>
      <c r="IO252" s="532"/>
      <c r="IP252" s="532"/>
      <c r="IQ252" s="532"/>
      <c r="IR252" s="532"/>
      <c r="IS252" s="532"/>
      <c r="IT252" s="532"/>
      <c r="IU252" s="532"/>
      <c r="IV252" s="532"/>
      <c r="IW252" s="532"/>
      <c r="IX252" s="532"/>
      <c r="IY252" s="532"/>
      <c r="IZ252" s="532"/>
      <c r="JA252" s="532"/>
      <c r="JB252" s="532"/>
      <c r="JC252" s="532"/>
      <c r="JD252" s="532"/>
      <c r="JE252" s="532"/>
      <c r="JF252" s="532"/>
      <c r="JG252" s="532"/>
      <c r="JH252" s="532"/>
      <c r="JI252" s="532"/>
      <c r="JJ252" s="532"/>
      <c r="JK252" s="532"/>
      <c r="JL252" s="532"/>
      <c r="JM252" s="532"/>
      <c r="JN252" s="532"/>
      <c r="JO252" s="532"/>
      <c r="JP252" s="532"/>
      <c r="JQ252" s="532"/>
      <c r="JR252" s="532"/>
      <c r="JS252" s="532"/>
      <c r="JT252" s="532"/>
      <c r="JU252" s="532"/>
      <c r="JV252" s="532"/>
      <c r="JW252" s="532"/>
      <c r="JX252" s="532"/>
      <c r="JY252" s="532"/>
      <c r="JZ252" s="532"/>
      <c r="KA252" s="532"/>
      <c r="KB252" s="532"/>
      <c r="KC252" s="532"/>
      <c r="KD252" s="532"/>
      <c r="KE252" s="532"/>
      <c r="KF252" s="532"/>
      <c r="KG252" s="532"/>
      <c r="KH252" s="532"/>
      <c r="KI252" s="532"/>
      <c r="KJ252" s="532"/>
      <c r="KK252" s="532"/>
      <c r="KL252" s="532"/>
      <c r="KM252" s="532"/>
      <c r="KN252" s="532"/>
      <c r="KO252" s="532"/>
      <c r="KP252" s="532"/>
      <c r="KQ252" s="532"/>
      <c r="KR252" s="532"/>
      <c r="KS252" s="532"/>
      <c r="KT252" s="532"/>
      <c r="KU252" s="532"/>
      <c r="KV252" s="532"/>
      <c r="KW252" s="532"/>
      <c r="KX252" s="532"/>
      <c r="KY252" s="532"/>
      <c r="KZ252" s="532"/>
      <c r="LA252" s="532"/>
      <c r="LB252" s="532"/>
      <c r="LC252" s="532"/>
      <c r="LD252" s="532"/>
      <c r="LE252" s="532"/>
      <c r="LF252" s="532"/>
      <c r="LG252" s="532"/>
      <c r="LH252" s="532"/>
      <c r="LI252" s="532"/>
      <c r="LJ252" s="532"/>
      <c r="LK252" s="532"/>
      <c r="LL252" s="532"/>
      <c r="LM252" s="532"/>
      <c r="LN252" s="532"/>
      <c r="LO252" s="532"/>
      <c r="LP252" s="532"/>
      <c r="LQ252" s="532"/>
      <c r="LR252" s="532"/>
      <c r="LS252" s="532"/>
      <c r="LT252" s="532"/>
      <c r="LU252" s="532"/>
      <c r="LV252" s="532"/>
      <c r="LW252" s="532"/>
      <c r="LX252" s="532"/>
      <c r="LY252" s="532"/>
      <c r="LZ252" s="532"/>
      <c r="MA252" s="532"/>
      <c r="MB252" s="532"/>
      <c r="MC252" s="532"/>
      <c r="MD252" s="532"/>
      <c r="ME252" s="532"/>
      <c r="MF252" s="532"/>
      <c r="MG252" s="532"/>
      <c r="MH252" s="532"/>
      <c r="MI252" s="532"/>
      <c r="MJ252" s="532"/>
      <c r="MK252" s="532"/>
      <c r="ML252" s="532"/>
      <c r="MM252" s="532"/>
      <c r="MN252" s="532"/>
      <c r="MO252" s="532"/>
      <c r="MP252" s="532"/>
      <c r="MQ252" s="532"/>
      <c r="MR252" s="532"/>
      <c r="MS252" s="532"/>
      <c r="MT252" s="532"/>
      <c r="MU252" s="532"/>
    </row>
    <row r="253" spans="1:16284" s="435" customFormat="1" ht="23" customHeight="1">
      <c r="A253" s="436"/>
      <c r="B253" s="280"/>
      <c r="C253" s="784"/>
      <c r="D253" s="784"/>
      <c r="E253" s="784"/>
      <c r="F253" s="784"/>
      <c r="G253" s="784"/>
      <c r="H253" s="784"/>
      <c r="I253" s="784"/>
      <c r="J253" s="784"/>
      <c r="K253" s="784"/>
      <c r="L253" s="784"/>
      <c r="M253" s="784"/>
      <c r="N253" s="784"/>
      <c r="O253" s="784"/>
      <c r="P253" s="784"/>
      <c r="Q253" s="784"/>
      <c r="R253" s="784"/>
      <c r="S253" s="784"/>
      <c r="T253" s="784"/>
      <c r="U253" s="281"/>
      <c r="V253" s="436"/>
      <c r="W253" s="28"/>
      <c r="X253" s="344"/>
      <c r="Y253" s="344"/>
      <c r="Z253" s="344"/>
      <c r="AA253" s="344"/>
      <c r="AB253" s="344"/>
      <c r="AC253" s="344"/>
      <c r="AD253" s="344"/>
      <c r="AE253" s="344"/>
      <c r="AF253" s="436"/>
      <c r="AG253" s="436"/>
      <c r="AH253" s="436"/>
      <c r="AI253" s="436"/>
      <c r="AJ253" s="436"/>
      <c r="AK253" s="531"/>
      <c r="AL253" s="531"/>
      <c r="AM253" s="531"/>
      <c r="AN253" s="531"/>
      <c r="AO253" s="436"/>
      <c r="AP253" s="436"/>
      <c r="AQ253" s="436"/>
      <c r="AR253" s="436"/>
      <c r="AS253" s="436"/>
      <c r="AT253" s="436"/>
      <c r="AU253" s="436"/>
      <c r="AV253" s="436"/>
      <c r="AW253" s="436"/>
      <c r="AX253" s="436"/>
      <c r="AY253" s="436"/>
      <c r="AZ253" s="436"/>
      <c r="BA253" s="436"/>
      <c r="BB253" s="436"/>
      <c r="BC253" s="436"/>
      <c r="BD253" s="436"/>
      <c r="BE253" s="436"/>
      <c r="BF253" s="436"/>
      <c r="BG253" s="436"/>
      <c r="BH253" s="436"/>
      <c r="BI253" s="436"/>
      <c r="BJ253" s="436"/>
      <c r="BK253" s="436"/>
      <c r="BL253" s="436"/>
      <c r="BM253" s="436"/>
      <c r="BN253" s="436"/>
      <c r="BO253" s="436"/>
      <c r="BP253" s="436"/>
      <c r="BQ253" s="436"/>
      <c r="BR253" s="436"/>
      <c r="BS253" s="436"/>
      <c r="BT253" s="436"/>
      <c r="BU253" s="436"/>
      <c r="BV253" s="436"/>
      <c r="BW253" s="436"/>
      <c r="BX253" s="436"/>
      <c r="BY253" s="436"/>
      <c r="BZ253" s="436"/>
      <c r="CA253" s="436"/>
      <c r="CB253" s="531"/>
      <c r="CC253" s="531"/>
      <c r="CD253" s="531"/>
      <c r="CE253" s="531"/>
      <c r="CF253" s="531"/>
      <c r="CG253" s="531"/>
      <c r="CH253" s="531"/>
      <c r="CI253" s="531"/>
      <c r="CJ253" s="531"/>
      <c r="CK253" s="531"/>
      <c r="CL253" s="531"/>
      <c r="CM253" s="531"/>
      <c r="CN253" s="531"/>
      <c r="CO253" s="531"/>
      <c r="CP253" s="531"/>
      <c r="CQ253" s="531"/>
      <c r="CR253" s="531"/>
      <c r="CS253" s="531"/>
      <c r="CT253" s="531"/>
      <c r="CU253" s="531"/>
      <c r="CV253" s="531"/>
      <c r="CW253" s="531"/>
      <c r="CX253" s="531"/>
      <c r="CY253" s="531"/>
      <c r="CZ253" s="531"/>
      <c r="DA253" s="531"/>
      <c r="DB253" s="531"/>
      <c r="DC253" s="531"/>
      <c r="DD253" s="531"/>
      <c r="DE253" s="531"/>
      <c r="DF253" s="531"/>
      <c r="DG253" s="531"/>
      <c r="DH253" s="531"/>
      <c r="DI253" s="531"/>
      <c r="DJ253" s="531"/>
      <c r="DK253" s="531"/>
      <c r="DL253" s="531"/>
      <c r="DM253" s="531"/>
      <c r="DN253" s="531"/>
      <c r="DO253" s="531"/>
      <c r="DP253" s="531"/>
      <c r="DQ253" s="531"/>
      <c r="DR253" s="531"/>
      <c r="DS253" s="531"/>
      <c r="DT253" s="531"/>
      <c r="DU253" s="531"/>
      <c r="DV253" s="531"/>
      <c r="DW253" s="531"/>
      <c r="DX253" s="531"/>
      <c r="DY253" s="531"/>
      <c r="DZ253" s="531"/>
      <c r="EA253" s="531"/>
      <c r="EB253" s="531"/>
      <c r="EC253" s="531"/>
      <c r="ED253" s="531"/>
      <c r="EE253" s="531"/>
      <c r="EF253" s="531"/>
      <c r="EG253" s="531"/>
      <c r="EH253" s="531"/>
      <c r="EI253" s="531"/>
      <c r="EJ253" s="531"/>
      <c r="EK253" s="531"/>
      <c r="EL253" s="531"/>
      <c r="EM253" s="531"/>
      <c r="EN253" s="531"/>
      <c r="EO253" s="531"/>
      <c r="EP253" s="531"/>
      <c r="EQ253" s="531"/>
      <c r="ER253" s="531"/>
      <c r="ES253" s="531"/>
      <c r="ET253" s="531"/>
      <c r="EU253" s="531"/>
      <c r="EV253" s="531"/>
      <c r="EW253" s="531"/>
      <c r="EX253" s="531"/>
      <c r="EY253" s="531"/>
      <c r="EZ253" s="531"/>
      <c r="FA253" s="531"/>
      <c r="FB253" s="531"/>
      <c r="FC253" s="531"/>
      <c r="FD253" s="531"/>
      <c r="FE253" s="531"/>
      <c r="FF253" s="531"/>
      <c r="FG253" s="531"/>
      <c r="FH253" s="531"/>
      <c r="FI253" s="531"/>
      <c r="FJ253" s="531"/>
      <c r="FK253" s="531"/>
      <c r="FL253" s="531"/>
      <c r="FM253" s="531"/>
      <c r="FN253" s="531"/>
      <c r="FO253" s="531"/>
      <c r="FP253" s="531"/>
      <c r="FQ253" s="531"/>
      <c r="FR253" s="531"/>
      <c r="FS253" s="531"/>
      <c r="FT253" s="531"/>
      <c r="FU253" s="531"/>
      <c r="FV253" s="531"/>
      <c r="FW253" s="531"/>
      <c r="FX253" s="531"/>
      <c r="FY253" s="531"/>
      <c r="FZ253" s="531"/>
      <c r="GA253" s="531"/>
      <c r="GB253" s="531"/>
      <c r="GC253" s="531"/>
      <c r="GD253" s="531"/>
      <c r="GE253" s="531"/>
      <c r="GF253" s="531"/>
      <c r="GG253" s="531"/>
      <c r="GH253" s="531"/>
      <c r="GI253" s="531"/>
      <c r="GJ253" s="531"/>
      <c r="GK253" s="531"/>
      <c r="GL253" s="531"/>
      <c r="GM253" s="531"/>
      <c r="GN253" s="531"/>
      <c r="GO253" s="531"/>
      <c r="GP253" s="531"/>
      <c r="GQ253" s="531"/>
      <c r="GR253" s="531"/>
      <c r="GS253" s="531"/>
      <c r="GT253" s="531"/>
      <c r="GU253" s="531"/>
      <c r="GV253" s="531"/>
      <c r="GW253" s="531"/>
      <c r="GX253" s="531"/>
      <c r="GY253" s="531"/>
      <c r="GZ253" s="531"/>
      <c r="HA253" s="531"/>
      <c r="HB253" s="531"/>
      <c r="HC253" s="531"/>
      <c r="HD253" s="531"/>
      <c r="HE253" s="531"/>
      <c r="HF253" s="531"/>
      <c r="HG253" s="531"/>
      <c r="HH253" s="531"/>
      <c r="HI253" s="531"/>
      <c r="HJ253" s="531"/>
      <c r="HK253" s="531"/>
      <c r="HL253" s="531"/>
      <c r="HM253" s="531"/>
      <c r="HN253" s="531"/>
      <c r="HO253" s="531"/>
      <c r="HP253" s="531"/>
      <c r="HQ253" s="531"/>
      <c r="HR253" s="531"/>
      <c r="HS253" s="531"/>
      <c r="HT253" s="531"/>
      <c r="HU253" s="531"/>
      <c r="HV253" s="531"/>
      <c r="HW253" s="531"/>
      <c r="HX253" s="531"/>
      <c r="HY253" s="531"/>
      <c r="HZ253" s="531"/>
      <c r="IA253" s="531"/>
      <c r="IB253" s="531"/>
      <c r="IC253" s="531"/>
      <c r="ID253" s="531"/>
      <c r="IE253" s="531"/>
      <c r="IF253" s="531"/>
      <c r="IG253" s="531"/>
      <c r="IH253" s="531"/>
      <c r="II253" s="531"/>
      <c r="IJ253" s="531"/>
      <c r="IK253" s="531"/>
      <c r="IL253" s="531"/>
      <c r="IM253" s="531"/>
      <c r="IN253" s="531"/>
      <c r="IO253" s="531"/>
      <c r="IP253" s="531"/>
      <c r="IQ253" s="531"/>
      <c r="IR253" s="531"/>
      <c r="IS253" s="531"/>
      <c r="IT253" s="531"/>
      <c r="IU253" s="531"/>
      <c r="IV253" s="531"/>
      <c r="IW253" s="531"/>
      <c r="IX253" s="531"/>
      <c r="IY253" s="531"/>
      <c r="IZ253" s="531"/>
      <c r="JA253" s="531"/>
      <c r="JB253" s="531"/>
      <c r="JC253" s="531"/>
      <c r="JD253" s="531"/>
      <c r="JE253" s="531"/>
      <c r="JF253" s="531"/>
      <c r="JG253" s="531"/>
      <c r="JH253" s="531"/>
      <c r="JI253" s="531"/>
      <c r="JJ253" s="531"/>
      <c r="JK253" s="531"/>
      <c r="JL253" s="531"/>
      <c r="JM253" s="531"/>
      <c r="JN253" s="531"/>
      <c r="JO253" s="531"/>
      <c r="JP253" s="531"/>
      <c r="JQ253" s="531"/>
      <c r="JR253" s="531"/>
      <c r="JS253" s="531"/>
      <c r="JT253" s="531"/>
      <c r="JU253" s="531"/>
      <c r="JV253" s="531"/>
      <c r="JW253" s="531"/>
      <c r="JX253" s="531"/>
      <c r="JY253" s="531"/>
      <c r="JZ253" s="531"/>
      <c r="KA253" s="531"/>
      <c r="KB253" s="531"/>
      <c r="KC253" s="531"/>
      <c r="KD253" s="531"/>
      <c r="KE253" s="531"/>
      <c r="KF253" s="531"/>
      <c r="KG253" s="531"/>
      <c r="KH253" s="531"/>
      <c r="KI253" s="531"/>
      <c r="KJ253" s="531"/>
      <c r="KK253" s="531"/>
      <c r="KL253" s="531"/>
      <c r="KM253" s="531"/>
      <c r="KN253" s="531"/>
      <c r="KO253" s="531"/>
      <c r="KP253" s="531"/>
      <c r="KQ253" s="531"/>
      <c r="KR253" s="531"/>
      <c r="KS253" s="531"/>
      <c r="KT253" s="531"/>
      <c r="KU253" s="531"/>
      <c r="KV253" s="531"/>
      <c r="KW253" s="531"/>
      <c r="KX253" s="531"/>
      <c r="KY253" s="531"/>
      <c r="KZ253" s="531"/>
      <c r="LA253" s="531"/>
      <c r="LB253" s="531"/>
      <c r="LC253" s="531"/>
      <c r="LD253" s="531"/>
      <c r="LE253" s="531"/>
      <c r="LF253" s="531"/>
      <c r="LG253" s="531"/>
      <c r="LH253" s="531"/>
      <c r="LI253" s="531"/>
      <c r="LJ253" s="531"/>
      <c r="LK253" s="531"/>
      <c r="LL253" s="531"/>
      <c r="LM253" s="531"/>
      <c r="LN253" s="531"/>
      <c r="LO253" s="531"/>
      <c r="LP253" s="531"/>
      <c r="LQ253" s="531"/>
      <c r="LR253" s="531"/>
      <c r="LS253" s="531"/>
      <c r="LT253" s="531"/>
      <c r="LU253" s="531"/>
      <c r="LV253" s="531"/>
      <c r="LW253" s="531"/>
      <c r="LX253" s="531"/>
      <c r="LY253" s="531"/>
      <c r="LZ253" s="531"/>
      <c r="MA253" s="531"/>
      <c r="MB253" s="531"/>
      <c r="MC253" s="531"/>
      <c r="MD253" s="531"/>
      <c r="ME253" s="531"/>
      <c r="MF253" s="531"/>
      <c r="MG253" s="531"/>
      <c r="MH253" s="531"/>
      <c r="MI253" s="531"/>
      <c r="MJ253" s="531"/>
      <c r="MK253" s="531"/>
      <c r="ML253" s="531"/>
      <c r="MM253" s="531"/>
      <c r="MN253" s="531"/>
      <c r="MO253" s="531"/>
      <c r="MP253" s="531"/>
      <c r="MQ253" s="531"/>
      <c r="MR253" s="531"/>
      <c r="MS253" s="531"/>
      <c r="MT253" s="531"/>
      <c r="MU253" s="531"/>
      <c r="MV253" s="436"/>
      <c r="MW253" s="436"/>
      <c r="MX253" s="436"/>
      <c r="MY253" s="436"/>
      <c r="MZ253" s="436"/>
      <c r="NA253" s="436"/>
      <c r="NB253" s="436"/>
      <c r="NC253" s="436"/>
      <c r="ND253" s="436"/>
      <c r="NE253" s="436"/>
      <c r="NF253" s="436"/>
      <c r="NG253" s="436"/>
      <c r="NH253" s="436"/>
      <c r="NI253" s="436"/>
      <c r="NJ253" s="436"/>
      <c r="NK253" s="436"/>
      <c r="NL253" s="436"/>
      <c r="NM253" s="436"/>
      <c r="NN253" s="436"/>
      <c r="NO253" s="436"/>
      <c r="NP253" s="436"/>
      <c r="NQ253" s="436"/>
      <c r="NR253" s="436"/>
      <c r="NS253" s="436"/>
      <c r="NT253" s="436"/>
      <c r="NU253" s="436"/>
      <c r="NV253" s="436"/>
      <c r="NW253" s="436"/>
      <c r="NX253" s="436"/>
      <c r="NY253" s="436"/>
      <c r="NZ253" s="436"/>
      <c r="OA253" s="436"/>
      <c r="OB253" s="436"/>
      <c r="OC253" s="436"/>
      <c r="OD253" s="436"/>
      <c r="OE253" s="436"/>
      <c r="OF253" s="436"/>
      <c r="OG253" s="436"/>
      <c r="OH253" s="436"/>
      <c r="OI253" s="436"/>
      <c r="OJ253" s="436"/>
      <c r="OK253" s="436"/>
      <c r="OL253" s="436"/>
      <c r="OM253" s="436"/>
      <c r="ON253" s="436"/>
      <c r="OO253" s="436"/>
      <c r="OP253" s="436"/>
      <c r="OQ253" s="436"/>
      <c r="OR253" s="436"/>
      <c r="OS253" s="436"/>
      <c r="OT253" s="436"/>
      <c r="OU253" s="436"/>
      <c r="OV253" s="436"/>
      <c r="OW253" s="436"/>
      <c r="OX253" s="436"/>
      <c r="OY253" s="436"/>
      <c r="OZ253" s="436"/>
      <c r="PA253" s="436"/>
      <c r="PB253" s="436"/>
      <c r="PC253" s="436"/>
      <c r="PD253" s="436"/>
      <c r="PE253" s="436"/>
      <c r="PF253" s="436"/>
      <c r="PG253" s="436"/>
      <c r="PH253" s="436"/>
      <c r="PI253" s="436"/>
      <c r="PJ253" s="436"/>
      <c r="PK253" s="436"/>
      <c r="PL253" s="436"/>
      <c r="PM253" s="436"/>
      <c r="PN253" s="436"/>
      <c r="PO253" s="436"/>
      <c r="PP253" s="436"/>
      <c r="PQ253" s="436"/>
      <c r="PR253" s="436"/>
      <c r="PS253" s="436"/>
      <c r="PT253" s="436"/>
      <c r="PU253" s="436"/>
      <c r="PV253" s="436"/>
      <c r="PW253" s="436"/>
      <c r="PX253" s="436"/>
      <c r="PY253" s="436"/>
      <c r="PZ253" s="436"/>
      <c r="QA253" s="436"/>
      <c r="QB253" s="436"/>
      <c r="QC253" s="436"/>
      <c r="QD253" s="436"/>
      <c r="QE253" s="436"/>
      <c r="QF253" s="436"/>
      <c r="QG253" s="436"/>
      <c r="QH253" s="436"/>
      <c r="QI253" s="436"/>
      <c r="QJ253" s="436"/>
      <c r="QK253" s="436"/>
      <c r="QL253" s="436"/>
      <c r="QM253" s="436"/>
      <c r="QN253" s="436"/>
      <c r="QO253" s="436"/>
      <c r="QP253" s="436"/>
      <c r="QQ253" s="436"/>
      <c r="QR253" s="436"/>
      <c r="QS253" s="436"/>
      <c r="QT253" s="436"/>
      <c r="QU253" s="436"/>
      <c r="QV253" s="436"/>
      <c r="QW253" s="436"/>
      <c r="QX253" s="436"/>
      <c r="QY253" s="436"/>
      <c r="QZ253" s="436"/>
      <c r="RA253" s="436"/>
      <c r="RB253" s="436"/>
      <c r="RC253" s="436"/>
      <c r="RD253" s="436"/>
      <c r="RE253" s="436"/>
      <c r="RF253" s="436"/>
      <c r="RG253" s="436"/>
      <c r="RH253" s="436"/>
      <c r="RI253" s="436"/>
      <c r="RJ253" s="436"/>
      <c r="RK253" s="436"/>
      <c r="RL253" s="436"/>
      <c r="RM253" s="436"/>
      <c r="RN253" s="436"/>
      <c r="RO253" s="436"/>
      <c r="RP253" s="436"/>
      <c r="RQ253" s="436"/>
      <c r="RR253" s="436"/>
      <c r="RS253" s="436"/>
      <c r="RT253" s="436"/>
      <c r="RU253" s="436"/>
      <c r="RV253" s="436"/>
      <c r="RW253" s="436"/>
      <c r="RX253" s="436"/>
      <c r="RY253" s="436"/>
      <c r="RZ253" s="436"/>
      <c r="SA253" s="436"/>
      <c r="SB253" s="436"/>
      <c r="SC253" s="436"/>
      <c r="SD253" s="436"/>
      <c r="SE253" s="436"/>
      <c r="SF253" s="436"/>
      <c r="SG253" s="436"/>
      <c r="SH253" s="436"/>
      <c r="SI253" s="436"/>
      <c r="SJ253" s="436"/>
      <c r="SK253" s="436"/>
      <c r="SL253" s="436"/>
      <c r="SM253" s="436"/>
      <c r="SN253" s="436"/>
      <c r="SO253" s="436"/>
      <c r="SP253" s="436"/>
      <c r="SQ253" s="436"/>
      <c r="SR253" s="436"/>
      <c r="SS253" s="436"/>
      <c r="ST253" s="436"/>
      <c r="SU253" s="436"/>
      <c r="SV253" s="436"/>
      <c r="SW253" s="436"/>
      <c r="SX253" s="436"/>
      <c r="SY253" s="436"/>
      <c r="SZ253" s="436"/>
      <c r="TA253" s="436"/>
      <c r="TB253" s="436"/>
      <c r="TC253" s="436"/>
      <c r="TD253" s="436"/>
      <c r="TE253" s="436"/>
      <c r="TF253" s="436"/>
      <c r="TG253" s="436"/>
      <c r="TH253" s="436"/>
      <c r="TI253" s="436"/>
      <c r="TJ253" s="436"/>
      <c r="TK253" s="436"/>
      <c r="TL253" s="436"/>
      <c r="TM253" s="436"/>
      <c r="TN253" s="436"/>
      <c r="TO253" s="436"/>
      <c r="TP253" s="436"/>
      <c r="TQ253" s="436"/>
      <c r="TR253" s="436"/>
      <c r="TS253" s="436"/>
      <c r="TT253" s="436"/>
      <c r="TU253" s="436"/>
      <c r="TV253" s="436"/>
      <c r="TW253" s="436"/>
      <c r="TX253" s="436"/>
      <c r="TY253" s="436"/>
      <c r="TZ253" s="436"/>
      <c r="UA253" s="436"/>
      <c r="UB253" s="436"/>
      <c r="UC253" s="436"/>
      <c r="UD253" s="436"/>
      <c r="UE253" s="436"/>
      <c r="UF253" s="436"/>
      <c r="UG253" s="436"/>
      <c r="UH253" s="436"/>
      <c r="UI253" s="436"/>
      <c r="UJ253" s="436"/>
      <c r="UK253" s="436"/>
      <c r="UL253" s="436"/>
      <c r="UM253" s="436"/>
      <c r="UN253" s="436"/>
      <c r="UO253" s="436"/>
      <c r="UP253" s="436"/>
      <c r="UQ253" s="436"/>
      <c r="UR253" s="436"/>
      <c r="US253" s="436"/>
      <c r="UT253" s="436"/>
      <c r="UU253" s="436"/>
      <c r="UV253" s="436"/>
      <c r="UW253" s="436"/>
      <c r="UX253" s="436"/>
      <c r="UY253" s="436"/>
      <c r="UZ253" s="436"/>
      <c r="VA253" s="436"/>
      <c r="VB253" s="436"/>
      <c r="VC253" s="436"/>
      <c r="VD253" s="436"/>
      <c r="VE253" s="436"/>
      <c r="VF253" s="436"/>
      <c r="VG253" s="436"/>
      <c r="VH253" s="436"/>
      <c r="VI253" s="436"/>
      <c r="VJ253" s="436"/>
      <c r="VK253" s="436"/>
      <c r="VL253" s="436"/>
      <c r="VM253" s="436"/>
      <c r="VN253" s="436"/>
      <c r="VO253" s="436"/>
      <c r="VP253" s="436"/>
      <c r="VQ253" s="436"/>
      <c r="VR253" s="436"/>
      <c r="VS253" s="436"/>
      <c r="VT253" s="436"/>
      <c r="VU253" s="436"/>
      <c r="VV253" s="436"/>
      <c r="VW253" s="436"/>
      <c r="VX253" s="436"/>
      <c r="VY253" s="436"/>
      <c r="VZ253" s="436"/>
      <c r="WA253" s="436"/>
      <c r="WB253" s="436"/>
      <c r="WC253" s="436"/>
      <c r="WD253" s="436"/>
      <c r="WE253" s="436"/>
      <c r="WF253" s="436"/>
      <c r="WG253" s="436"/>
      <c r="WH253" s="436"/>
      <c r="WI253" s="436"/>
      <c r="WJ253" s="436"/>
      <c r="WK253" s="436"/>
      <c r="WL253" s="436"/>
      <c r="WM253" s="436"/>
      <c r="WN253" s="436"/>
      <c r="WO253" s="436"/>
      <c r="WP253" s="436"/>
      <c r="WQ253" s="436"/>
      <c r="WR253" s="436"/>
      <c r="WS253" s="436"/>
      <c r="WT253" s="436"/>
      <c r="WU253" s="436"/>
      <c r="WV253" s="436"/>
      <c r="WW253" s="436"/>
      <c r="WX253" s="436"/>
      <c r="WY253" s="436"/>
      <c r="WZ253" s="436"/>
      <c r="XA253" s="436"/>
      <c r="XB253" s="436"/>
      <c r="XC253" s="436"/>
      <c r="XD253" s="436"/>
      <c r="XE253" s="436"/>
      <c r="XF253" s="436"/>
      <c r="XG253" s="436"/>
      <c r="XH253" s="436"/>
      <c r="XI253" s="436"/>
      <c r="XJ253" s="436"/>
      <c r="XK253" s="436"/>
      <c r="XL253" s="436"/>
      <c r="XM253" s="436"/>
      <c r="XN253" s="436"/>
      <c r="XO253" s="436"/>
      <c r="XP253" s="436"/>
      <c r="XQ253" s="436"/>
      <c r="XR253" s="436"/>
      <c r="XS253" s="436"/>
      <c r="XT253" s="436"/>
      <c r="XU253" s="436"/>
      <c r="XV253" s="436"/>
      <c r="XW253" s="436"/>
      <c r="XX253" s="436"/>
      <c r="XY253" s="436"/>
      <c r="XZ253" s="436"/>
      <c r="YA253" s="436"/>
      <c r="YB253" s="436"/>
      <c r="YC253" s="436"/>
      <c r="YD253" s="436"/>
      <c r="YE253" s="436"/>
      <c r="YF253" s="436"/>
      <c r="YG253" s="436"/>
      <c r="YH253" s="436"/>
      <c r="YI253" s="436"/>
      <c r="YJ253" s="436"/>
      <c r="YK253" s="436"/>
      <c r="YL253" s="436"/>
      <c r="YM253" s="436"/>
      <c r="YN253" s="436"/>
      <c r="YO253" s="436"/>
      <c r="YP253" s="436"/>
      <c r="YQ253" s="436"/>
      <c r="YR253" s="436"/>
      <c r="YS253" s="436"/>
      <c r="YT253" s="436"/>
      <c r="YU253" s="436"/>
      <c r="YV253" s="436"/>
      <c r="YW253" s="436"/>
      <c r="YX253" s="436"/>
      <c r="YY253" s="436"/>
      <c r="YZ253" s="436"/>
      <c r="ZA253" s="436"/>
      <c r="ZB253" s="436"/>
      <c r="ZC253" s="436"/>
      <c r="ZD253" s="436"/>
      <c r="ZE253" s="436"/>
      <c r="ZF253" s="436"/>
      <c r="ZG253" s="436"/>
      <c r="ZH253" s="436"/>
      <c r="ZI253" s="436"/>
      <c r="ZJ253" s="436"/>
      <c r="ZK253" s="436"/>
      <c r="ZL253" s="436"/>
      <c r="ZM253" s="436"/>
      <c r="ZN253" s="436"/>
      <c r="ZO253" s="436"/>
      <c r="ZP253" s="436"/>
      <c r="ZQ253" s="436"/>
      <c r="ZR253" s="436"/>
      <c r="ZS253" s="436"/>
      <c r="ZT253" s="436"/>
      <c r="ZU253" s="436"/>
      <c r="ZV253" s="436"/>
      <c r="ZW253" s="436"/>
      <c r="ZX253" s="436"/>
      <c r="ZY253" s="436"/>
      <c r="ZZ253" s="436"/>
      <c r="AAA253" s="436"/>
      <c r="AAB253" s="436"/>
      <c r="AAC253" s="436"/>
      <c r="AAD253" s="436"/>
      <c r="AAE253" s="436"/>
      <c r="AAF253" s="436"/>
      <c r="AAG253" s="436"/>
      <c r="AAH253" s="436"/>
      <c r="AAI253" s="436"/>
      <c r="AAJ253" s="436"/>
      <c r="AAK253" s="436"/>
      <c r="AAL253" s="436"/>
      <c r="AAM253" s="436"/>
      <c r="AAN253" s="436"/>
      <c r="AAO253" s="436"/>
      <c r="AAP253" s="436"/>
      <c r="AAQ253" s="436"/>
      <c r="AAR253" s="436"/>
      <c r="AAS253" s="436"/>
      <c r="AAT253" s="436"/>
      <c r="AAU253" s="436"/>
      <c r="AAV253" s="436"/>
      <c r="AAW253" s="436"/>
      <c r="AAX253" s="436"/>
      <c r="AAY253" s="436"/>
      <c r="AAZ253" s="436"/>
      <c r="ABA253" s="436"/>
      <c r="ABB253" s="436"/>
      <c r="ABC253" s="436"/>
      <c r="ABD253" s="436"/>
      <c r="ABE253" s="436"/>
      <c r="ABF253" s="436"/>
      <c r="ABG253" s="436"/>
      <c r="ABH253" s="436"/>
      <c r="ABI253" s="436"/>
      <c r="ABJ253" s="436"/>
      <c r="ABK253" s="436"/>
      <c r="ABL253" s="436"/>
      <c r="ABM253" s="436"/>
      <c r="ABN253" s="436"/>
      <c r="ABO253" s="436"/>
      <c r="ABP253" s="436"/>
      <c r="ABQ253" s="436"/>
      <c r="ABR253" s="436"/>
      <c r="ABS253" s="436"/>
      <c r="ABT253" s="436"/>
      <c r="ABU253" s="436"/>
      <c r="ABV253" s="436"/>
      <c r="ABW253" s="436"/>
      <c r="ABX253" s="436"/>
      <c r="ABY253" s="436"/>
      <c r="ABZ253" s="436"/>
      <c r="ACA253" s="436"/>
      <c r="ACB253" s="436"/>
      <c r="ACC253" s="436"/>
      <c r="ACD253" s="436"/>
      <c r="ACE253" s="436"/>
      <c r="ACF253" s="436"/>
      <c r="ACG253" s="436"/>
      <c r="ACH253" s="436"/>
      <c r="ACI253" s="436"/>
      <c r="ACJ253" s="436"/>
      <c r="ACK253" s="436"/>
      <c r="ACL253" s="436"/>
      <c r="ACM253" s="436"/>
      <c r="ACN253" s="436"/>
      <c r="ACO253" s="436"/>
      <c r="ACP253" s="436"/>
      <c r="ACQ253" s="436"/>
      <c r="ACR253" s="436"/>
      <c r="ACS253" s="436"/>
      <c r="ACT253" s="436"/>
      <c r="ACU253" s="436"/>
      <c r="ACV253" s="436"/>
      <c r="ACW253" s="436"/>
      <c r="ACX253" s="436"/>
      <c r="ACY253" s="436"/>
      <c r="ACZ253" s="436"/>
      <c r="ADA253" s="436"/>
      <c r="ADB253" s="436"/>
      <c r="ADC253" s="436"/>
      <c r="ADD253" s="436"/>
      <c r="ADE253" s="436"/>
      <c r="ADF253" s="436"/>
      <c r="ADG253" s="436"/>
      <c r="ADH253" s="436"/>
      <c r="ADI253" s="436"/>
      <c r="ADJ253" s="436"/>
      <c r="ADK253" s="436"/>
      <c r="ADL253" s="436"/>
      <c r="ADM253" s="436"/>
      <c r="ADN253" s="436"/>
      <c r="ADO253" s="436"/>
      <c r="ADP253" s="436"/>
      <c r="ADQ253" s="436"/>
      <c r="ADR253" s="436"/>
      <c r="ADS253" s="436"/>
      <c r="ADT253" s="436"/>
      <c r="ADU253" s="436"/>
      <c r="ADV253" s="436"/>
      <c r="ADW253" s="436"/>
      <c r="ADX253" s="436"/>
      <c r="ADY253" s="436"/>
      <c r="ADZ253" s="436"/>
      <c r="AEA253" s="436"/>
      <c r="AEB253" s="436"/>
      <c r="AEC253" s="436"/>
      <c r="AED253" s="436"/>
      <c r="AEE253" s="436"/>
      <c r="AEF253" s="436"/>
      <c r="AEG253" s="436"/>
      <c r="AEH253" s="436"/>
      <c r="AEI253" s="436"/>
      <c r="AEJ253" s="436"/>
      <c r="AEK253" s="436"/>
      <c r="AEL253" s="436"/>
      <c r="AEM253" s="436"/>
      <c r="AEN253" s="436"/>
      <c r="AEO253" s="436"/>
      <c r="AEP253" s="436"/>
      <c r="AEQ253" s="436"/>
      <c r="AER253" s="436"/>
      <c r="AES253" s="436"/>
      <c r="AET253" s="436"/>
      <c r="AEU253" s="436"/>
      <c r="AEV253" s="436"/>
      <c r="AEW253" s="436"/>
      <c r="AEX253" s="436"/>
      <c r="AEY253" s="436"/>
      <c r="AEZ253" s="436"/>
      <c r="AFA253" s="436"/>
      <c r="AFB253" s="436"/>
      <c r="AFC253" s="436"/>
      <c r="AFD253" s="436"/>
      <c r="AFE253" s="436"/>
      <c r="AFF253" s="436"/>
      <c r="AFG253" s="436"/>
      <c r="AFH253" s="436"/>
      <c r="AFI253" s="436"/>
      <c r="AFJ253" s="436"/>
      <c r="AFK253" s="436"/>
      <c r="AFL253" s="436"/>
      <c r="AFM253" s="436"/>
      <c r="AFN253" s="436"/>
      <c r="AFO253" s="436"/>
      <c r="AFP253" s="436"/>
      <c r="AFQ253" s="436"/>
      <c r="AFR253" s="436"/>
      <c r="AFS253" s="436"/>
      <c r="AFT253" s="436"/>
      <c r="AFU253" s="436"/>
      <c r="AFV253" s="436"/>
      <c r="AFW253" s="436"/>
      <c r="AFX253" s="436"/>
      <c r="AFY253" s="436"/>
      <c r="AFZ253" s="436"/>
      <c r="AGA253" s="436"/>
      <c r="AGB253" s="436"/>
      <c r="AGC253" s="436"/>
      <c r="AGD253" s="436"/>
      <c r="AGE253" s="436"/>
      <c r="AGF253" s="436"/>
      <c r="AGG253" s="436"/>
      <c r="AGH253" s="436"/>
      <c r="AGI253" s="436"/>
      <c r="AGJ253" s="436"/>
      <c r="AGK253" s="436"/>
      <c r="AGL253" s="436"/>
      <c r="AGM253" s="436"/>
      <c r="AGN253" s="436"/>
      <c r="AGO253" s="436"/>
      <c r="AGP253" s="436"/>
      <c r="AGQ253" s="436"/>
      <c r="AGR253" s="436"/>
      <c r="AGS253" s="436"/>
      <c r="AGT253" s="436"/>
      <c r="AGU253" s="436"/>
      <c r="AGV253" s="436"/>
      <c r="AGW253" s="436"/>
      <c r="AGX253" s="436"/>
      <c r="AGY253" s="436"/>
      <c r="AGZ253" s="436"/>
      <c r="AHA253" s="436"/>
      <c r="AHB253" s="436"/>
      <c r="AHC253" s="436"/>
      <c r="AHD253" s="436"/>
      <c r="AHE253" s="436"/>
      <c r="AHF253" s="436"/>
      <c r="AHG253" s="436"/>
      <c r="AHH253" s="436"/>
      <c r="AHI253" s="436"/>
      <c r="AHJ253" s="436"/>
      <c r="AHK253" s="436"/>
      <c r="AHL253" s="436"/>
      <c r="AHM253" s="436"/>
      <c r="AHN253" s="436"/>
      <c r="AHO253" s="436"/>
      <c r="AHP253" s="436"/>
      <c r="AHQ253" s="436"/>
      <c r="AHR253" s="436"/>
      <c r="AHS253" s="436"/>
      <c r="AHT253" s="436"/>
      <c r="AHU253" s="436"/>
      <c r="AHV253" s="436"/>
      <c r="AHW253" s="436"/>
      <c r="AHX253" s="436"/>
      <c r="AHY253" s="436"/>
      <c r="AHZ253" s="436"/>
      <c r="AIA253" s="436"/>
      <c r="AIB253" s="436"/>
      <c r="AIC253" s="436"/>
      <c r="AID253" s="436"/>
      <c r="AIE253" s="436"/>
      <c r="AIF253" s="436"/>
      <c r="AIG253" s="436"/>
      <c r="AIH253" s="436"/>
      <c r="AII253" s="436"/>
      <c r="AIJ253" s="436"/>
      <c r="AIK253" s="436"/>
      <c r="AIL253" s="436"/>
      <c r="AIM253" s="436"/>
      <c r="AIN253" s="436"/>
      <c r="AIO253" s="436"/>
      <c r="AIP253" s="436"/>
      <c r="AIQ253" s="436"/>
      <c r="AIR253" s="436"/>
      <c r="AIS253" s="436"/>
      <c r="AIT253" s="436"/>
      <c r="AIU253" s="436"/>
      <c r="AIV253" s="436"/>
      <c r="AIW253" s="436"/>
      <c r="AIX253" s="436"/>
      <c r="AIY253" s="436"/>
      <c r="AIZ253" s="436"/>
      <c r="AJA253" s="436"/>
      <c r="AJB253" s="436"/>
      <c r="AJC253" s="436"/>
      <c r="AJD253" s="436"/>
      <c r="AJE253" s="436"/>
      <c r="AJF253" s="436"/>
      <c r="AJG253" s="436"/>
      <c r="AJH253" s="436"/>
      <c r="AJI253" s="436"/>
      <c r="AJJ253" s="436"/>
      <c r="AJK253" s="436"/>
      <c r="AJL253" s="436"/>
      <c r="AJM253" s="436"/>
      <c r="AJN253" s="436"/>
      <c r="AJO253" s="436"/>
      <c r="AJP253" s="436"/>
      <c r="AJQ253" s="436"/>
      <c r="AJR253" s="436"/>
      <c r="AJS253" s="436"/>
      <c r="AJT253" s="436"/>
      <c r="AJU253" s="436"/>
      <c r="AJV253" s="436"/>
      <c r="AJW253" s="436"/>
      <c r="AJX253" s="436"/>
      <c r="AJY253" s="436"/>
      <c r="AJZ253" s="436"/>
      <c r="AKA253" s="436"/>
      <c r="AKB253" s="436"/>
      <c r="AKC253" s="436"/>
      <c r="AKD253" s="436"/>
      <c r="AKE253" s="436"/>
      <c r="AKF253" s="436"/>
      <c r="AKG253" s="436"/>
      <c r="AKH253" s="436"/>
      <c r="AKI253" s="436"/>
      <c r="AKJ253" s="436"/>
      <c r="AKK253" s="436"/>
      <c r="AKL253" s="436"/>
      <c r="AKM253" s="436"/>
      <c r="AKN253" s="436"/>
      <c r="AKO253" s="436"/>
      <c r="AKP253" s="436"/>
      <c r="AKQ253" s="436"/>
      <c r="AKR253" s="436"/>
      <c r="AKS253" s="436"/>
      <c r="AKT253" s="436"/>
      <c r="AKU253" s="436"/>
      <c r="AKV253" s="436"/>
      <c r="AKW253" s="436"/>
      <c r="AKX253" s="436"/>
      <c r="AKY253" s="436"/>
      <c r="AKZ253" s="436"/>
      <c r="ALA253" s="436"/>
      <c r="ALB253" s="436"/>
      <c r="ALC253" s="436"/>
      <c r="ALD253" s="436"/>
      <c r="ALE253" s="436"/>
      <c r="ALF253" s="436"/>
      <c r="ALG253" s="436"/>
      <c r="ALH253" s="436"/>
      <c r="ALI253" s="436"/>
      <c r="ALJ253" s="436"/>
      <c r="ALK253" s="436"/>
      <c r="ALL253" s="436"/>
      <c r="ALM253" s="436"/>
      <c r="ALN253" s="436"/>
      <c r="ALO253" s="436"/>
      <c r="ALP253" s="436"/>
      <c r="ALQ253" s="436"/>
      <c r="ALR253" s="436"/>
      <c r="ALS253" s="436"/>
      <c r="ALT253" s="436"/>
      <c r="ALU253" s="436"/>
      <c r="ALV253" s="436"/>
      <c r="ALW253" s="436"/>
      <c r="ALX253" s="436"/>
      <c r="ALY253" s="436"/>
      <c r="ALZ253" s="436"/>
      <c r="AMA253" s="436"/>
      <c r="AMB253" s="436"/>
      <c r="AMC253" s="436"/>
      <c r="AMD253" s="436"/>
      <c r="AME253" s="436"/>
      <c r="AMF253" s="436"/>
      <c r="AMG253" s="436"/>
      <c r="AMH253" s="436"/>
      <c r="AMI253" s="436"/>
      <c r="AMJ253" s="436"/>
      <c r="AMK253" s="436"/>
      <c r="AML253" s="436"/>
      <c r="AMM253" s="436"/>
      <c r="AMN253" s="436"/>
      <c r="AMO253" s="436"/>
      <c r="AMP253" s="436"/>
      <c r="AMQ253" s="436"/>
      <c r="AMR253" s="436"/>
      <c r="AMS253" s="436"/>
      <c r="AMT253" s="436"/>
      <c r="AMU253" s="436"/>
      <c r="AMV253" s="436"/>
      <c r="AMW253" s="436"/>
      <c r="AMX253" s="436"/>
      <c r="AMY253" s="436"/>
      <c r="AMZ253" s="436"/>
      <c r="ANA253" s="436"/>
      <c r="ANB253" s="436"/>
      <c r="ANC253" s="436"/>
      <c r="AND253" s="436"/>
      <c r="ANE253" s="436"/>
      <c r="ANF253" s="436"/>
      <c r="ANG253" s="436"/>
      <c r="ANH253" s="436"/>
      <c r="ANI253" s="436"/>
      <c r="ANJ253" s="436"/>
      <c r="ANK253" s="436"/>
      <c r="ANL253" s="436"/>
      <c r="ANM253" s="436"/>
      <c r="ANN253" s="436"/>
      <c r="ANO253" s="436"/>
      <c r="ANP253" s="436"/>
      <c r="ANQ253" s="436"/>
      <c r="ANR253" s="436"/>
      <c r="ANS253" s="436"/>
      <c r="ANT253" s="436"/>
      <c r="ANU253" s="436"/>
      <c r="ANV253" s="436"/>
      <c r="ANW253" s="436"/>
      <c r="ANX253" s="436"/>
      <c r="ANY253" s="436"/>
      <c r="ANZ253" s="436"/>
      <c r="AOA253" s="436"/>
      <c r="AOB253" s="436"/>
      <c r="AOC253" s="436"/>
      <c r="AOD253" s="436"/>
      <c r="AOE253" s="436"/>
      <c r="AOF253" s="436"/>
      <c r="AOG253" s="436"/>
      <c r="AOH253" s="436"/>
      <c r="AOI253" s="436"/>
      <c r="AOJ253" s="436"/>
      <c r="AOK253" s="436"/>
      <c r="AOL253" s="436"/>
      <c r="AOM253" s="436"/>
      <c r="AON253" s="436"/>
      <c r="AOO253" s="436"/>
      <c r="AOP253" s="436"/>
      <c r="AOQ253" s="436"/>
      <c r="AOR253" s="436"/>
      <c r="AOS253" s="436"/>
      <c r="AOT253" s="436"/>
      <c r="AOU253" s="436"/>
      <c r="AOV253" s="436"/>
      <c r="AOW253" s="436"/>
      <c r="AOX253" s="436"/>
      <c r="AOY253" s="436"/>
      <c r="AOZ253" s="436"/>
      <c r="APA253" s="436"/>
      <c r="APB253" s="436"/>
      <c r="APC253" s="436"/>
      <c r="APD253" s="436"/>
      <c r="APE253" s="436"/>
      <c r="APF253" s="436"/>
      <c r="APG253" s="436"/>
      <c r="APH253" s="436"/>
      <c r="API253" s="436"/>
      <c r="APJ253" s="436"/>
      <c r="APK253" s="436"/>
      <c r="APL253" s="436"/>
      <c r="APM253" s="436"/>
      <c r="APN253" s="436"/>
      <c r="APO253" s="436"/>
      <c r="APP253" s="436"/>
      <c r="APQ253" s="436"/>
      <c r="APR253" s="436"/>
      <c r="APS253" s="436"/>
      <c r="APT253" s="436"/>
      <c r="APU253" s="436"/>
      <c r="APV253" s="436"/>
      <c r="APW253" s="436"/>
      <c r="APX253" s="436"/>
      <c r="APY253" s="436"/>
      <c r="APZ253" s="436"/>
      <c r="AQA253" s="436"/>
      <c r="AQB253" s="436"/>
      <c r="AQC253" s="436"/>
      <c r="AQD253" s="436"/>
      <c r="AQE253" s="436"/>
      <c r="AQF253" s="436"/>
      <c r="AQG253" s="436"/>
      <c r="AQH253" s="436"/>
      <c r="AQI253" s="436"/>
      <c r="AQJ253" s="436"/>
      <c r="AQK253" s="436"/>
      <c r="AQL253" s="436"/>
      <c r="AQM253" s="436"/>
      <c r="AQN253" s="436"/>
      <c r="AQO253" s="436"/>
      <c r="AQP253" s="436"/>
      <c r="AQQ253" s="436"/>
      <c r="AQR253" s="436"/>
      <c r="AQS253" s="436"/>
      <c r="AQT253" s="436"/>
      <c r="AQU253" s="436"/>
      <c r="AQV253" s="436"/>
      <c r="AQW253" s="436"/>
      <c r="AQX253" s="436"/>
      <c r="AQY253" s="436"/>
      <c r="AQZ253" s="436"/>
      <c r="ARA253" s="436"/>
      <c r="ARB253" s="436"/>
      <c r="ARC253" s="436"/>
      <c r="ARD253" s="436"/>
      <c r="ARE253" s="436"/>
      <c r="ARF253" s="436"/>
      <c r="ARG253" s="436"/>
      <c r="ARH253" s="436"/>
      <c r="ARI253" s="436"/>
      <c r="ARJ253" s="436"/>
      <c r="ARK253" s="436"/>
      <c r="ARL253" s="436"/>
      <c r="ARM253" s="436"/>
      <c r="ARN253" s="436"/>
      <c r="ARO253" s="436"/>
      <c r="ARP253" s="436"/>
      <c r="ARQ253" s="436"/>
      <c r="ARR253" s="436"/>
      <c r="ARS253" s="436"/>
      <c r="ART253" s="436"/>
      <c r="ARU253" s="436"/>
      <c r="ARV253" s="436"/>
      <c r="ARW253" s="436"/>
      <c r="ARX253" s="436"/>
      <c r="ARY253" s="436"/>
      <c r="ARZ253" s="436"/>
      <c r="ASA253" s="436"/>
      <c r="ASB253" s="436"/>
      <c r="ASC253" s="436"/>
      <c r="ASD253" s="436"/>
      <c r="ASE253" s="436"/>
      <c r="ASF253" s="436"/>
      <c r="ASG253" s="436"/>
      <c r="ASH253" s="436"/>
      <c r="ASI253" s="436"/>
      <c r="ASJ253" s="436"/>
      <c r="ASK253" s="436"/>
      <c r="ASL253" s="436"/>
      <c r="ASM253" s="436"/>
      <c r="ASN253" s="436"/>
      <c r="ASO253" s="436"/>
      <c r="ASP253" s="436"/>
      <c r="ASQ253" s="436"/>
      <c r="ASR253" s="436"/>
      <c r="ASS253" s="436"/>
      <c r="AST253" s="436"/>
      <c r="ASU253" s="436"/>
      <c r="ASV253" s="436"/>
      <c r="ASW253" s="436"/>
      <c r="ASX253" s="436"/>
      <c r="ASY253" s="436"/>
      <c r="ASZ253" s="436"/>
      <c r="ATA253" s="436"/>
      <c r="ATB253" s="436"/>
      <c r="ATC253" s="436"/>
      <c r="ATD253" s="436"/>
      <c r="ATE253" s="436"/>
      <c r="ATF253" s="436"/>
      <c r="ATG253" s="436"/>
      <c r="ATH253" s="436"/>
      <c r="ATI253" s="436"/>
      <c r="ATJ253" s="436"/>
      <c r="ATK253" s="436"/>
      <c r="ATL253" s="436"/>
      <c r="ATM253" s="436"/>
      <c r="ATN253" s="436"/>
      <c r="ATO253" s="436"/>
      <c r="ATP253" s="436"/>
      <c r="ATQ253" s="436"/>
      <c r="ATR253" s="436"/>
      <c r="ATS253" s="436"/>
      <c r="ATT253" s="436"/>
      <c r="ATU253" s="436"/>
      <c r="ATV253" s="436"/>
      <c r="ATW253" s="436"/>
      <c r="ATX253" s="436"/>
      <c r="ATY253" s="436"/>
      <c r="ATZ253" s="436"/>
      <c r="AUA253" s="436"/>
      <c r="AUB253" s="436"/>
      <c r="AUC253" s="436"/>
      <c r="AUD253" s="436"/>
      <c r="AUE253" s="436"/>
      <c r="AUF253" s="436"/>
      <c r="AUG253" s="436"/>
      <c r="AUH253" s="436"/>
      <c r="AUI253" s="436"/>
      <c r="AUJ253" s="436"/>
      <c r="AUK253" s="436"/>
      <c r="AUL253" s="436"/>
      <c r="AUM253" s="436"/>
      <c r="AUN253" s="436"/>
      <c r="AUO253" s="436"/>
      <c r="AUP253" s="436"/>
      <c r="AUQ253" s="436"/>
      <c r="AUR253" s="436"/>
      <c r="AUS253" s="436"/>
      <c r="AUT253" s="436"/>
      <c r="AUU253" s="436"/>
      <c r="AUV253" s="436"/>
      <c r="AUW253" s="436"/>
      <c r="AUX253" s="436"/>
      <c r="AUY253" s="436"/>
      <c r="AUZ253" s="436"/>
      <c r="AVA253" s="436"/>
      <c r="AVB253" s="436"/>
      <c r="AVC253" s="436"/>
      <c r="AVD253" s="436"/>
      <c r="AVE253" s="436"/>
      <c r="AVF253" s="436"/>
      <c r="AVG253" s="436"/>
      <c r="AVH253" s="436"/>
      <c r="AVI253" s="436"/>
      <c r="AVJ253" s="436"/>
      <c r="AVK253" s="436"/>
      <c r="AVL253" s="436"/>
      <c r="AVM253" s="436"/>
      <c r="AVN253" s="436"/>
      <c r="AVO253" s="436"/>
      <c r="AVP253" s="436"/>
      <c r="AVQ253" s="436"/>
      <c r="AVR253" s="436"/>
      <c r="AVS253" s="436"/>
      <c r="AVT253" s="436"/>
      <c r="AVU253" s="436"/>
      <c r="AVV253" s="436"/>
      <c r="AVW253" s="436"/>
      <c r="AVX253" s="436"/>
      <c r="AVY253" s="436"/>
      <c r="AVZ253" s="436"/>
      <c r="AWA253" s="436"/>
      <c r="AWB253" s="436"/>
      <c r="AWC253" s="436"/>
      <c r="AWD253" s="436"/>
      <c r="AWE253" s="436"/>
      <c r="AWF253" s="436"/>
      <c r="AWG253" s="436"/>
      <c r="AWH253" s="436"/>
      <c r="AWI253" s="436"/>
      <c r="AWJ253" s="436"/>
      <c r="AWK253" s="436"/>
      <c r="AWL253" s="436"/>
      <c r="AWM253" s="436"/>
      <c r="AWN253" s="436"/>
      <c r="AWO253" s="436"/>
      <c r="AWP253" s="436"/>
      <c r="AWQ253" s="436"/>
      <c r="AWR253" s="436"/>
      <c r="AWS253" s="436"/>
      <c r="AWT253" s="436"/>
      <c r="AWU253" s="436"/>
      <c r="AWV253" s="436"/>
      <c r="AWW253" s="436"/>
      <c r="AWX253" s="436"/>
      <c r="AWY253" s="436"/>
      <c r="AWZ253" s="436"/>
      <c r="AXA253" s="436"/>
      <c r="AXB253" s="436"/>
      <c r="AXC253" s="436"/>
      <c r="AXD253" s="436"/>
      <c r="AXE253" s="436"/>
      <c r="AXF253" s="436"/>
      <c r="AXG253" s="436"/>
      <c r="AXH253" s="436"/>
      <c r="AXI253" s="436"/>
      <c r="AXJ253" s="436"/>
      <c r="AXK253" s="436"/>
      <c r="AXL253" s="436"/>
      <c r="AXM253" s="436"/>
      <c r="AXN253" s="436"/>
      <c r="AXO253" s="436"/>
      <c r="AXP253" s="436"/>
      <c r="AXQ253" s="436"/>
      <c r="AXR253" s="436"/>
      <c r="AXS253" s="436"/>
      <c r="AXT253" s="436"/>
      <c r="AXU253" s="436"/>
      <c r="AXV253" s="436"/>
      <c r="AXW253" s="436"/>
      <c r="AXX253" s="436"/>
      <c r="AXY253" s="436"/>
      <c r="AXZ253" s="436"/>
      <c r="AYA253" s="436"/>
      <c r="AYB253" s="436"/>
      <c r="AYC253" s="436"/>
      <c r="AYD253" s="436"/>
      <c r="AYE253" s="436"/>
      <c r="AYF253" s="436"/>
      <c r="AYG253" s="436"/>
      <c r="AYH253" s="436"/>
      <c r="AYI253" s="436"/>
      <c r="AYJ253" s="436"/>
      <c r="AYK253" s="436"/>
      <c r="AYL253" s="436"/>
      <c r="AYM253" s="436"/>
      <c r="AYN253" s="436"/>
      <c r="AYO253" s="436"/>
      <c r="AYP253" s="436"/>
      <c r="AYQ253" s="436"/>
      <c r="AYR253" s="436"/>
      <c r="AYS253" s="436"/>
      <c r="AYT253" s="436"/>
      <c r="AYU253" s="436"/>
      <c r="AYV253" s="436"/>
      <c r="AYW253" s="436"/>
      <c r="AYX253" s="436"/>
      <c r="AYY253" s="436"/>
      <c r="AYZ253" s="436"/>
      <c r="AZA253" s="436"/>
      <c r="AZB253" s="436"/>
      <c r="AZC253" s="436"/>
      <c r="AZD253" s="436"/>
      <c r="AZE253" s="436"/>
      <c r="AZF253" s="436"/>
      <c r="AZG253" s="436"/>
      <c r="AZH253" s="436"/>
      <c r="AZI253" s="436"/>
      <c r="AZJ253" s="436"/>
      <c r="AZK253" s="436"/>
      <c r="AZL253" s="436"/>
      <c r="AZM253" s="436"/>
      <c r="AZN253" s="436"/>
      <c r="AZO253" s="436"/>
      <c r="AZP253" s="436"/>
      <c r="AZQ253" s="436"/>
      <c r="AZR253" s="436"/>
      <c r="AZS253" s="436"/>
      <c r="AZT253" s="436"/>
      <c r="AZU253" s="436"/>
      <c r="AZV253" s="436"/>
      <c r="AZW253" s="436"/>
      <c r="AZX253" s="436"/>
      <c r="AZY253" s="436"/>
      <c r="AZZ253" s="436"/>
      <c r="BAA253" s="436"/>
      <c r="BAB253" s="436"/>
      <c r="BAC253" s="436"/>
      <c r="BAD253" s="436"/>
      <c r="BAE253" s="436"/>
      <c r="BAF253" s="436"/>
      <c r="BAG253" s="436"/>
      <c r="BAH253" s="436"/>
      <c r="BAI253" s="436"/>
      <c r="BAJ253" s="436"/>
      <c r="BAK253" s="436"/>
      <c r="BAL253" s="436"/>
      <c r="BAM253" s="436"/>
      <c r="BAN253" s="436"/>
      <c r="BAO253" s="436"/>
      <c r="BAP253" s="436"/>
      <c r="BAQ253" s="436"/>
      <c r="BAR253" s="436"/>
      <c r="BAS253" s="436"/>
      <c r="BAT253" s="436"/>
      <c r="BAU253" s="436"/>
      <c r="BAV253" s="436"/>
      <c r="BAW253" s="436"/>
      <c r="BAX253" s="436"/>
      <c r="BAY253" s="436"/>
      <c r="BAZ253" s="436"/>
      <c r="BBA253" s="436"/>
      <c r="BBB253" s="436"/>
      <c r="BBC253" s="436"/>
      <c r="BBD253" s="436"/>
      <c r="BBE253" s="436"/>
      <c r="BBF253" s="436"/>
      <c r="BBG253" s="436"/>
      <c r="BBH253" s="436"/>
      <c r="BBI253" s="436"/>
      <c r="BBJ253" s="436"/>
      <c r="BBK253" s="436"/>
      <c r="BBL253" s="436"/>
      <c r="BBM253" s="436"/>
      <c r="BBN253" s="436"/>
      <c r="BBO253" s="436"/>
      <c r="BBP253" s="436"/>
      <c r="BBQ253" s="436"/>
      <c r="BBR253" s="436"/>
      <c r="BBS253" s="436"/>
      <c r="BBT253" s="436"/>
      <c r="BBU253" s="436"/>
      <c r="BBV253" s="436"/>
      <c r="BBW253" s="436"/>
      <c r="BBX253" s="436"/>
      <c r="BBY253" s="436"/>
      <c r="BBZ253" s="436"/>
      <c r="BCA253" s="436"/>
      <c r="BCB253" s="436"/>
      <c r="BCC253" s="436"/>
      <c r="BCD253" s="436"/>
      <c r="BCE253" s="436"/>
      <c r="BCF253" s="436"/>
      <c r="BCG253" s="436"/>
      <c r="BCH253" s="436"/>
      <c r="BCI253" s="436"/>
      <c r="BCJ253" s="436"/>
      <c r="BCK253" s="436"/>
      <c r="BCL253" s="436"/>
      <c r="BCM253" s="436"/>
      <c r="BCN253" s="436"/>
      <c r="BCO253" s="436"/>
      <c r="BCP253" s="436"/>
      <c r="BCQ253" s="436"/>
      <c r="BCR253" s="436"/>
      <c r="BCS253" s="436"/>
      <c r="BCT253" s="436"/>
      <c r="BCU253" s="436"/>
      <c r="BCV253" s="436"/>
      <c r="BCW253" s="436"/>
      <c r="BCX253" s="436"/>
      <c r="BCY253" s="436"/>
      <c r="BCZ253" s="436"/>
      <c r="BDA253" s="436"/>
      <c r="BDB253" s="436"/>
      <c r="BDC253" s="436"/>
      <c r="BDD253" s="436"/>
      <c r="BDE253" s="436"/>
      <c r="BDF253" s="436"/>
      <c r="BDG253" s="436"/>
      <c r="BDH253" s="436"/>
      <c r="BDI253" s="436"/>
      <c r="BDJ253" s="436"/>
      <c r="BDK253" s="436"/>
      <c r="BDL253" s="436"/>
      <c r="BDM253" s="436"/>
      <c r="BDN253" s="436"/>
      <c r="BDO253" s="436"/>
      <c r="BDP253" s="436"/>
      <c r="BDQ253" s="436"/>
      <c r="BDR253" s="436"/>
      <c r="BDS253" s="436"/>
      <c r="BDT253" s="436"/>
      <c r="BDU253" s="436"/>
      <c r="BDV253" s="436"/>
      <c r="BDW253" s="436"/>
      <c r="BDX253" s="436"/>
      <c r="BDY253" s="436"/>
      <c r="BDZ253" s="436"/>
      <c r="BEA253" s="436"/>
      <c r="BEB253" s="436"/>
      <c r="BEC253" s="436"/>
      <c r="BED253" s="436"/>
      <c r="BEE253" s="436"/>
      <c r="BEF253" s="436"/>
      <c r="BEG253" s="436"/>
      <c r="BEH253" s="436"/>
      <c r="BEI253" s="436"/>
      <c r="BEJ253" s="436"/>
      <c r="BEK253" s="436"/>
      <c r="BEL253" s="436"/>
      <c r="BEM253" s="436"/>
      <c r="BEN253" s="436"/>
      <c r="BEO253" s="436"/>
      <c r="BEP253" s="436"/>
      <c r="BEQ253" s="436"/>
      <c r="BER253" s="436"/>
      <c r="BES253" s="436"/>
      <c r="BET253" s="436"/>
      <c r="BEU253" s="436"/>
      <c r="BEV253" s="436"/>
      <c r="BEW253" s="436"/>
      <c r="BEX253" s="436"/>
      <c r="BEY253" s="436"/>
      <c r="BEZ253" s="436"/>
      <c r="BFA253" s="436"/>
      <c r="BFB253" s="436"/>
      <c r="BFC253" s="436"/>
      <c r="BFD253" s="436"/>
      <c r="BFE253" s="436"/>
      <c r="BFF253" s="436"/>
      <c r="BFG253" s="436"/>
      <c r="BFH253" s="436"/>
      <c r="BFI253" s="436"/>
      <c r="BFJ253" s="436"/>
      <c r="BFK253" s="436"/>
      <c r="BFL253" s="436"/>
      <c r="BFM253" s="436"/>
      <c r="BFN253" s="436"/>
      <c r="BFO253" s="436"/>
      <c r="BFP253" s="436"/>
      <c r="BFQ253" s="436"/>
      <c r="BFR253" s="436"/>
      <c r="BFS253" s="436"/>
      <c r="BFT253" s="436"/>
      <c r="BFU253" s="436"/>
      <c r="BFV253" s="436"/>
      <c r="BFW253" s="436"/>
      <c r="BFX253" s="436"/>
      <c r="BFY253" s="436"/>
      <c r="BFZ253" s="436"/>
      <c r="BGA253" s="436"/>
      <c r="BGB253" s="436"/>
      <c r="BGC253" s="436"/>
      <c r="BGD253" s="436"/>
      <c r="BGE253" s="436"/>
      <c r="BGF253" s="436"/>
      <c r="BGG253" s="436"/>
      <c r="BGH253" s="436"/>
      <c r="BGI253" s="436"/>
      <c r="BGJ253" s="436"/>
      <c r="BGK253" s="436"/>
      <c r="BGL253" s="436"/>
      <c r="BGM253" s="436"/>
      <c r="BGN253" s="436"/>
      <c r="BGO253" s="436"/>
      <c r="BGP253" s="436"/>
      <c r="BGQ253" s="436"/>
      <c r="BGR253" s="436"/>
      <c r="BGS253" s="436"/>
      <c r="BGT253" s="436"/>
      <c r="BGU253" s="436"/>
      <c r="BGV253" s="436"/>
      <c r="BGW253" s="436"/>
      <c r="BGX253" s="436"/>
      <c r="BGY253" s="436"/>
      <c r="BGZ253" s="436"/>
      <c r="BHA253" s="436"/>
      <c r="BHB253" s="436"/>
      <c r="BHC253" s="436"/>
      <c r="BHD253" s="436"/>
      <c r="BHE253" s="436"/>
      <c r="BHF253" s="436"/>
      <c r="BHG253" s="436"/>
      <c r="BHH253" s="436"/>
      <c r="BHI253" s="436"/>
      <c r="BHJ253" s="436"/>
      <c r="BHK253" s="436"/>
      <c r="BHL253" s="436"/>
      <c r="BHM253" s="436"/>
      <c r="BHN253" s="436"/>
      <c r="BHO253" s="436"/>
      <c r="BHP253" s="436"/>
      <c r="BHQ253" s="436"/>
      <c r="BHR253" s="436"/>
      <c r="BHS253" s="436"/>
      <c r="BHT253" s="436"/>
      <c r="BHU253" s="436"/>
      <c r="BHV253" s="436"/>
      <c r="BHW253" s="436"/>
      <c r="BHX253" s="436"/>
      <c r="BHY253" s="436"/>
      <c r="BHZ253" s="436"/>
      <c r="BIA253" s="436"/>
      <c r="BIB253" s="436"/>
      <c r="BIC253" s="436"/>
      <c r="BID253" s="436"/>
      <c r="BIE253" s="436"/>
      <c r="BIF253" s="436"/>
      <c r="BIG253" s="436"/>
      <c r="BIH253" s="436"/>
      <c r="BII253" s="436"/>
      <c r="BIJ253" s="436"/>
      <c r="BIK253" s="436"/>
      <c r="BIL253" s="436"/>
      <c r="BIM253" s="436"/>
      <c r="BIN253" s="436"/>
      <c r="BIO253" s="436"/>
      <c r="BIP253" s="436"/>
      <c r="BIQ253" s="436"/>
      <c r="BIR253" s="436"/>
      <c r="BIS253" s="436"/>
      <c r="BIT253" s="436"/>
      <c r="BIU253" s="436"/>
      <c r="BIV253" s="436"/>
      <c r="BIW253" s="436"/>
      <c r="BIX253" s="436"/>
      <c r="BIY253" s="436"/>
      <c r="BIZ253" s="436"/>
      <c r="BJA253" s="436"/>
      <c r="BJB253" s="436"/>
      <c r="BJC253" s="436"/>
      <c r="BJD253" s="436"/>
      <c r="BJE253" s="436"/>
      <c r="BJF253" s="436"/>
      <c r="BJG253" s="436"/>
      <c r="BJH253" s="436"/>
      <c r="BJI253" s="436"/>
      <c r="BJJ253" s="436"/>
      <c r="BJK253" s="436"/>
      <c r="BJL253" s="436"/>
      <c r="BJM253" s="436"/>
      <c r="BJN253" s="436"/>
      <c r="BJO253" s="436"/>
      <c r="BJP253" s="436"/>
      <c r="BJQ253" s="436"/>
      <c r="BJR253" s="436"/>
      <c r="BJS253" s="436"/>
      <c r="BJT253" s="436"/>
      <c r="BJU253" s="436"/>
      <c r="BJV253" s="436"/>
      <c r="BJW253" s="436"/>
      <c r="BJX253" s="436"/>
      <c r="BJY253" s="436"/>
      <c r="BJZ253" s="436"/>
      <c r="BKA253" s="436"/>
      <c r="BKB253" s="436"/>
      <c r="BKC253" s="436"/>
      <c r="BKD253" s="436"/>
      <c r="BKE253" s="436"/>
      <c r="BKF253" s="436"/>
      <c r="BKG253" s="436"/>
      <c r="BKH253" s="436"/>
      <c r="BKI253" s="436"/>
      <c r="BKJ253" s="436"/>
      <c r="BKK253" s="436"/>
      <c r="BKL253" s="436"/>
      <c r="BKM253" s="436"/>
      <c r="BKN253" s="436"/>
      <c r="BKO253" s="436"/>
      <c r="BKP253" s="436"/>
      <c r="BKQ253" s="436"/>
      <c r="BKR253" s="436"/>
      <c r="BKS253" s="436"/>
      <c r="BKT253" s="436"/>
      <c r="BKU253" s="436"/>
      <c r="BKV253" s="436"/>
      <c r="BKW253" s="436"/>
      <c r="BKX253" s="436"/>
      <c r="BKY253" s="436"/>
      <c r="BKZ253" s="436"/>
      <c r="BLA253" s="436"/>
      <c r="BLB253" s="436"/>
      <c r="BLC253" s="436"/>
      <c r="BLD253" s="436"/>
      <c r="BLE253" s="436"/>
      <c r="BLF253" s="436"/>
      <c r="BLG253" s="436"/>
      <c r="BLH253" s="436"/>
      <c r="BLI253" s="436"/>
      <c r="BLJ253" s="436"/>
      <c r="BLK253" s="436"/>
      <c r="BLL253" s="436"/>
      <c r="BLM253" s="436"/>
      <c r="BLN253" s="436"/>
      <c r="BLO253" s="436"/>
      <c r="BLP253" s="436"/>
      <c r="BLQ253" s="436"/>
      <c r="BLR253" s="436"/>
      <c r="BLS253" s="436"/>
      <c r="BLT253" s="436"/>
      <c r="BLU253" s="436"/>
      <c r="BLV253" s="436"/>
      <c r="BLW253" s="436"/>
      <c r="BLX253" s="436"/>
      <c r="BLY253" s="436"/>
      <c r="BLZ253" s="436"/>
      <c r="BMA253" s="436"/>
      <c r="BMB253" s="436"/>
      <c r="BMC253" s="436"/>
      <c r="BMD253" s="436"/>
      <c r="BME253" s="436"/>
      <c r="BMF253" s="436"/>
      <c r="BMG253" s="436"/>
      <c r="BMH253" s="436"/>
      <c r="BMI253" s="436"/>
      <c r="BMJ253" s="436"/>
      <c r="BMK253" s="436"/>
      <c r="BML253" s="436"/>
      <c r="BMM253" s="436"/>
      <c r="BMN253" s="436"/>
      <c r="BMO253" s="436"/>
      <c r="BMP253" s="436"/>
      <c r="BMQ253" s="436"/>
      <c r="BMR253" s="436"/>
      <c r="BMS253" s="436"/>
      <c r="BMT253" s="436"/>
      <c r="BMU253" s="436"/>
      <c r="BMV253" s="436"/>
      <c r="BMW253" s="436"/>
      <c r="BMX253" s="436"/>
      <c r="BMY253" s="436"/>
      <c r="BMZ253" s="436"/>
      <c r="BNA253" s="436"/>
      <c r="BNB253" s="436"/>
      <c r="BNC253" s="436"/>
      <c r="BND253" s="436"/>
      <c r="BNE253" s="436"/>
      <c r="BNF253" s="436"/>
      <c r="BNG253" s="436"/>
      <c r="BNH253" s="436"/>
      <c r="BNI253" s="436"/>
      <c r="BNJ253" s="436"/>
      <c r="BNK253" s="436"/>
      <c r="BNL253" s="436"/>
      <c r="BNM253" s="436"/>
      <c r="BNN253" s="436"/>
      <c r="BNO253" s="436"/>
      <c r="BNP253" s="436"/>
      <c r="BNQ253" s="436"/>
      <c r="BNR253" s="436"/>
      <c r="BNS253" s="436"/>
      <c r="BNT253" s="436"/>
      <c r="BNU253" s="436"/>
      <c r="BNV253" s="436"/>
      <c r="BNW253" s="436"/>
      <c r="BNX253" s="436"/>
      <c r="BNY253" s="436"/>
      <c r="BNZ253" s="436"/>
      <c r="BOA253" s="436"/>
      <c r="BOB253" s="436"/>
      <c r="BOC253" s="436"/>
      <c r="BOD253" s="436"/>
      <c r="BOE253" s="436"/>
      <c r="BOF253" s="436"/>
      <c r="BOG253" s="436"/>
      <c r="BOH253" s="436"/>
      <c r="BOI253" s="436"/>
      <c r="BOJ253" s="436"/>
      <c r="BOK253" s="436"/>
      <c r="BOL253" s="436"/>
      <c r="BOM253" s="436"/>
      <c r="BON253" s="436"/>
      <c r="BOO253" s="436"/>
      <c r="BOP253" s="436"/>
      <c r="BOQ253" s="436"/>
      <c r="BOR253" s="436"/>
      <c r="BOS253" s="436"/>
      <c r="BOT253" s="436"/>
      <c r="BOU253" s="436"/>
      <c r="BOV253" s="436"/>
      <c r="BOW253" s="436"/>
      <c r="BOX253" s="436"/>
      <c r="BOY253" s="436"/>
      <c r="BOZ253" s="436"/>
      <c r="BPA253" s="436"/>
      <c r="BPB253" s="436"/>
      <c r="BPC253" s="436"/>
      <c r="BPD253" s="436"/>
      <c r="BPE253" s="436"/>
      <c r="BPF253" s="436"/>
      <c r="BPG253" s="436"/>
      <c r="BPH253" s="436"/>
      <c r="BPI253" s="436"/>
      <c r="BPJ253" s="436"/>
      <c r="BPK253" s="436"/>
      <c r="BPL253" s="436"/>
      <c r="BPM253" s="436"/>
      <c r="BPN253" s="436"/>
      <c r="BPO253" s="436"/>
      <c r="BPP253" s="436"/>
      <c r="BPQ253" s="436"/>
      <c r="BPR253" s="436"/>
      <c r="BPS253" s="436"/>
      <c r="BPT253" s="436"/>
      <c r="BPU253" s="436"/>
      <c r="BPV253" s="436"/>
      <c r="BPW253" s="436"/>
      <c r="BPX253" s="436"/>
      <c r="BPY253" s="436"/>
      <c r="BPZ253" s="436"/>
      <c r="BQA253" s="436"/>
      <c r="BQB253" s="436"/>
      <c r="BQC253" s="436"/>
      <c r="BQD253" s="436"/>
      <c r="BQE253" s="436"/>
      <c r="BQF253" s="436"/>
      <c r="BQG253" s="436"/>
      <c r="BQH253" s="436"/>
      <c r="BQI253" s="436"/>
      <c r="BQJ253" s="436"/>
      <c r="BQK253" s="436"/>
      <c r="BQL253" s="436"/>
      <c r="BQM253" s="436"/>
      <c r="BQN253" s="436"/>
      <c r="BQO253" s="436"/>
      <c r="BQP253" s="436"/>
      <c r="BQQ253" s="436"/>
      <c r="BQR253" s="436"/>
      <c r="BQS253" s="436"/>
      <c r="BQT253" s="436"/>
      <c r="BQU253" s="436"/>
      <c r="BQV253" s="436"/>
      <c r="BQW253" s="436"/>
      <c r="BQX253" s="436"/>
      <c r="BQY253" s="436"/>
      <c r="BQZ253" s="436"/>
      <c r="BRA253" s="436"/>
      <c r="BRB253" s="436"/>
      <c r="BRC253" s="436"/>
      <c r="BRD253" s="436"/>
      <c r="BRE253" s="436"/>
      <c r="BRF253" s="436"/>
      <c r="BRG253" s="436"/>
      <c r="BRH253" s="436"/>
      <c r="BRI253" s="436"/>
      <c r="BRJ253" s="436"/>
      <c r="BRK253" s="436"/>
      <c r="BRL253" s="436"/>
      <c r="BRM253" s="436"/>
      <c r="BRN253" s="436"/>
      <c r="BRO253" s="436"/>
      <c r="BRP253" s="436"/>
      <c r="BRQ253" s="436"/>
      <c r="BRR253" s="436"/>
      <c r="BRS253" s="436"/>
      <c r="BRT253" s="436"/>
      <c r="BRU253" s="436"/>
      <c r="BRV253" s="436"/>
      <c r="BRW253" s="436"/>
      <c r="BRX253" s="436"/>
      <c r="BRY253" s="436"/>
      <c r="BRZ253" s="436"/>
      <c r="BSA253" s="436"/>
      <c r="BSB253" s="436"/>
      <c r="BSC253" s="436"/>
      <c r="BSD253" s="436"/>
      <c r="BSE253" s="436"/>
      <c r="BSF253" s="436"/>
      <c r="BSG253" s="436"/>
      <c r="BSH253" s="436"/>
      <c r="BSI253" s="436"/>
      <c r="BSJ253" s="436"/>
      <c r="BSK253" s="436"/>
      <c r="BSL253" s="436"/>
      <c r="BSM253" s="436"/>
      <c r="BSN253" s="436"/>
      <c r="BSO253" s="436"/>
      <c r="BSP253" s="436"/>
      <c r="BSQ253" s="436"/>
      <c r="BSR253" s="436"/>
      <c r="BSS253" s="436"/>
      <c r="BST253" s="436"/>
      <c r="BSU253" s="436"/>
      <c r="BSV253" s="436"/>
      <c r="BSW253" s="436"/>
      <c r="BSX253" s="436"/>
      <c r="BSY253" s="436"/>
      <c r="BSZ253" s="436"/>
      <c r="BTA253" s="436"/>
      <c r="BTB253" s="436"/>
      <c r="BTC253" s="436"/>
      <c r="BTD253" s="436"/>
      <c r="BTE253" s="436"/>
      <c r="BTF253" s="436"/>
      <c r="BTG253" s="436"/>
      <c r="BTH253" s="436"/>
      <c r="BTI253" s="436"/>
      <c r="BTJ253" s="436"/>
      <c r="BTK253" s="436"/>
      <c r="BTL253" s="436"/>
      <c r="BTM253" s="436"/>
      <c r="BTN253" s="436"/>
      <c r="BTO253" s="436"/>
      <c r="BTP253" s="436"/>
      <c r="BTQ253" s="436"/>
      <c r="BTR253" s="436"/>
      <c r="BTS253" s="436"/>
      <c r="BTT253" s="436"/>
      <c r="BTU253" s="436"/>
      <c r="BTV253" s="436"/>
      <c r="BTW253" s="436"/>
      <c r="BTX253" s="436"/>
      <c r="BTY253" s="436"/>
      <c r="BTZ253" s="436"/>
      <c r="BUA253" s="436"/>
      <c r="BUB253" s="436"/>
      <c r="BUC253" s="436"/>
      <c r="BUD253" s="436"/>
      <c r="BUE253" s="436"/>
      <c r="BUF253" s="436"/>
      <c r="BUG253" s="436"/>
      <c r="BUH253" s="436"/>
      <c r="BUI253" s="436"/>
      <c r="BUJ253" s="436"/>
      <c r="BUK253" s="436"/>
      <c r="BUL253" s="436"/>
      <c r="BUM253" s="436"/>
      <c r="BUN253" s="436"/>
      <c r="BUO253" s="436"/>
      <c r="BUP253" s="436"/>
      <c r="BUQ253" s="436"/>
      <c r="BUR253" s="436"/>
      <c r="BUS253" s="436"/>
      <c r="BUT253" s="436"/>
      <c r="BUU253" s="436"/>
      <c r="BUV253" s="436"/>
      <c r="BUW253" s="436"/>
      <c r="BUX253" s="436"/>
      <c r="BUY253" s="436"/>
      <c r="BUZ253" s="436"/>
      <c r="BVA253" s="436"/>
      <c r="BVB253" s="436"/>
      <c r="BVC253" s="436"/>
      <c r="BVD253" s="436"/>
      <c r="BVE253" s="436"/>
      <c r="BVF253" s="436"/>
      <c r="BVG253" s="436"/>
      <c r="BVH253" s="436"/>
      <c r="BVI253" s="436"/>
      <c r="BVJ253" s="436"/>
      <c r="BVK253" s="436"/>
      <c r="BVL253" s="436"/>
      <c r="BVM253" s="436"/>
      <c r="BVN253" s="436"/>
      <c r="BVO253" s="436"/>
      <c r="BVP253" s="436"/>
      <c r="BVQ253" s="436"/>
      <c r="BVR253" s="436"/>
      <c r="BVS253" s="436"/>
      <c r="BVT253" s="436"/>
      <c r="BVU253" s="436"/>
      <c r="BVV253" s="436"/>
      <c r="BVW253" s="436"/>
      <c r="BVX253" s="436"/>
      <c r="BVY253" s="436"/>
      <c r="BVZ253" s="436"/>
      <c r="BWA253" s="436"/>
      <c r="BWB253" s="436"/>
      <c r="BWC253" s="436"/>
      <c r="BWD253" s="436"/>
      <c r="BWE253" s="436"/>
      <c r="BWF253" s="436"/>
      <c r="BWG253" s="436"/>
      <c r="BWH253" s="436"/>
      <c r="BWI253" s="436"/>
      <c r="BWJ253" s="436"/>
      <c r="BWK253" s="436"/>
      <c r="BWL253" s="436"/>
      <c r="BWM253" s="436"/>
      <c r="BWN253" s="436"/>
      <c r="BWO253" s="436"/>
      <c r="BWP253" s="436"/>
      <c r="BWQ253" s="436"/>
      <c r="BWR253" s="436"/>
      <c r="BWS253" s="436"/>
      <c r="BWT253" s="436"/>
      <c r="BWU253" s="436"/>
      <c r="BWV253" s="436"/>
      <c r="BWW253" s="436"/>
      <c r="BWX253" s="436"/>
      <c r="BWY253" s="436"/>
      <c r="BWZ253" s="436"/>
      <c r="BXA253" s="436"/>
      <c r="BXB253" s="436"/>
      <c r="BXC253" s="436"/>
      <c r="BXD253" s="436"/>
      <c r="BXE253" s="436"/>
      <c r="BXF253" s="436"/>
      <c r="BXG253" s="436"/>
      <c r="BXH253" s="436"/>
      <c r="BXI253" s="436"/>
      <c r="BXJ253" s="436"/>
      <c r="BXK253" s="436"/>
      <c r="BXL253" s="436"/>
      <c r="BXM253" s="436"/>
      <c r="BXN253" s="436"/>
      <c r="BXO253" s="436"/>
      <c r="BXP253" s="436"/>
      <c r="BXQ253" s="436"/>
      <c r="BXR253" s="436"/>
      <c r="BXS253" s="436"/>
      <c r="BXT253" s="436"/>
      <c r="BXU253" s="436"/>
      <c r="BXV253" s="436"/>
      <c r="BXW253" s="436"/>
      <c r="BXX253" s="436"/>
      <c r="BXY253" s="436"/>
      <c r="BXZ253" s="436"/>
      <c r="BYA253" s="436"/>
      <c r="BYB253" s="436"/>
      <c r="BYC253" s="436"/>
      <c r="BYD253" s="436"/>
      <c r="BYE253" s="436"/>
      <c r="BYF253" s="436"/>
      <c r="BYG253" s="436"/>
      <c r="BYH253" s="436"/>
      <c r="BYI253" s="436"/>
      <c r="BYJ253" s="436"/>
      <c r="BYK253" s="436"/>
      <c r="BYL253" s="436"/>
      <c r="BYM253" s="436"/>
      <c r="BYN253" s="436"/>
      <c r="BYO253" s="436"/>
      <c r="BYP253" s="436"/>
      <c r="BYQ253" s="436"/>
      <c r="BYR253" s="436"/>
      <c r="BYS253" s="436"/>
      <c r="BYT253" s="436"/>
      <c r="BYU253" s="436"/>
      <c r="BYV253" s="436"/>
      <c r="BYW253" s="436"/>
      <c r="BYX253" s="436"/>
      <c r="BYY253" s="436"/>
      <c r="BYZ253" s="436"/>
      <c r="BZA253" s="436"/>
      <c r="BZB253" s="436"/>
      <c r="BZC253" s="436"/>
      <c r="BZD253" s="436"/>
      <c r="BZE253" s="436"/>
      <c r="BZF253" s="436"/>
      <c r="BZG253" s="436"/>
      <c r="BZH253" s="436"/>
      <c r="BZI253" s="436"/>
      <c r="BZJ253" s="436"/>
      <c r="BZK253" s="436"/>
      <c r="BZL253" s="436"/>
      <c r="BZM253" s="436"/>
      <c r="BZN253" s="436"/>
      <c r="BZO253" s="436"/>
      <c r="BZP253" s="436"/>
      <c r="BZQ253" s="436"/>
      <c r="BZR253" s="436"/>
      <c r="BZS253" s="436"/>
      <c r="BZT253" s="436"/>
      <c r="BZU253" s="436"/>
      <c r="BZV253" s="436"/>
      <c r="BZW253" s="436"/>
      <c r="BZX253" s="436"/>
      <c r="BZY253" s="436"/>
      <c r="BZZ253" s="436"/>
      <c r="CAA253" s="436"/>
      <c r="CAB253" s="436"/>
      <c r="CAC253" s="436"/>
      <c r="CAD253" s="436"/>
      <c r="CAE253" s="436"/>
      <c r="CAF253" s="436"/>
      <c r="CAG253" s="436"/>
      <c r="CAH253" s="436"/>
      <c r="CAI253" s="436"/>
      <c r="CAJ253" s="436"/>
      <c r="CAK253" s="436"/>
      <c r="CAL253" s="436"/>
      <c r="CAM253" s="436"/>
      <c r="CAN253" s="436"/>
      <c r="CAO253" s="436"/>
      <c r="CAP253" s="436"/>
      <c r="CAQ253" s="436"/>
      <c r="CAR253" s="436"/>
      <c r="CAS253" s="436"/>
      <c r="CAT253" s="436"/>
      <c r="CAU253" s="436"/>
      <c r="CAV253" s="436"/>
      <c r="CAW253" s="436"/>
      <c r="CAX253" s="436"/>
      <c r="CAY253" s="436"/>
      <c r="CAZ253" s="436"/>
      <c r="CBA253" s="436"/>
      <c r="CBB253" s="436"/>
      <c r="CBC253" s="436"/>
      <c r="CBD253" s="436"/>
      <c r="CBE253" s="436"/>
      <c r="CBF253" s="436"/>
      <c r="CBG253" s="436"/>
      <c r="CBH253" s="436"/>
      <c r="CBI253" s="436"/>
      <c r="CBJ253" s="436"/>
      <c r="CBK253" s="436"/>
      <c r="CBL253" s="436"/>
      <c r="CBM253" s="436"/>
      <c r="CBN253" s="436"/>
      <c r="CBO253" s="436"/>
      <c r="CBP253" s="436"/>
      <c r="CBQ253" s="436"/>
      <c r="CBR253" s="436"/>
      <c r="CBS253" s="436"/>
      <c r="CBT253" s="436"/>
      <c r="CBU253" s="436"/>
      <c r="CBV253" s="436"/>
      <c r="CBW253" s="436"/>
      <c r="CBX253" s="436"/>
      <c r="CBY253" s="436"/>
      <c r="CBZ253" s="436"/>
      <c r="CCA253" s="436"/>
      <c r="CCB253" s="436"/>
      <c r="CCC253" s="436"/>
      <c r="CCD253" s="436"/>
      <c r="CCE253" s="436"/>
      <c r="CCF253" s="436"/>
      <c r="CCG253" s="436"/>
      <c r="CCH253" s="436"/>
      <c r="CCI253" s="436"/>
      <c r="CCJ253" s="436"/>
      <c r="CCK253" s="436"/>
      <c r="CCL253" s="436"/>
      <c r="CCM253" s="436"/>
      <c r="CCN253" s="436"/>
      <c r="CCO253" s="436"/>
      <c r="CCP253" s="436"/>
      <c r="CCQ253" s="436"/>
      <c r="CCR253" s="436"/>
      <c r="CCS253" s="436"/>
      <c r="CCT253" s="436"/>
      <c r="CCU253" s="436"/>
      <c r="CCV253" s="436"/>
      <c r="CCW253" s="436"/>
      <c r="CCX253" s="436"/>
      <c r="CCY253" s="436"/>
      <c r="CCZ253" s="436"/>
      <c r="CDA253" s="436"/>
      <c r="CDB253" s="436"/>
      <c r="CDC253" s="436"/>
      <c r="CDD253" s="436"/>
      <c r="CDE253" s="436"/>
      <c r="CDF253" s="436"/>
      <c r="CDG253" s="436"/>
      <c r="CDH253" s="436"/>
      <c r="CDI253" s="436"/>
      <c r="CDJ253" s="436"/>
      <c r="CDK253" s="436"/>
      <c r="CDL253" s="436"/>
      <c r="CDM253" s="436"/>
      <c r="CDN253" s="436"/>
      <c r="CDO253" s="436"/>
      <c r="CDP253" s="436"/>
      <c r="CDQ253" s="436"/>
      <c r="CDR253" s="436"/>
      <c r="CDS253" s="436"/>
      <c r="CDT253" s="436"/>
      <c r="CDU253" s="436"/>
      <c r="CDV253" s="436"/>
      <c r="CDW253" s="436"/>
      <c r="CDX253" s="436"/>
      <c r="CDY253" s="436"/>
      <c r="CDZ253" s="436"/>
      <c r="CEA253" s="436"/>
      <c r="CEB253" s="436"/>
      <c r="CEC253" s="436"/>
      <c r="CED253" s="436"/>
      <c r="CEE253" s="436"/>
      <c r="CEF253" s="436"/>
      <c r="CEG253" s="436"/>
      <c r="CEH253" s="436"/>
      <c r="CEI253" s="436"/>
      <c r="CEJ253" s="436"/>
      <c r="CEK253" s="436"/>
      <c r="CEL253" s="436"/>
      <c r="CEM253" s="436"/>
      <c r="CEN253" s="436"/>
      <c r="CEO253" s="436"/>
      <c r="CEP253" s="436"/>
      <c r="CEQ253" s="436"/>
      <c r="CER253" s="436"/>
      <c r="CES253" s="436"/>
      <c r="CET253" s="436"/>
      <c r="CEU253" s="436"/>
      <c r="CEV253" s="436"/>
      <c r="CEW253" s="436"/>
      <c r="CEX253" s="436"/>
      <c r="CEY253" s="436"/>
      <c r="CEZ253" s="436"/>
      <c r="CFA253" s="436"/>
      <c r="CFB253" s="436"/>
      <c r="CFC253" s="436"/>
      <c r="CFD253" s="436"/>
      <c r="CFE253" s="436"/>
      <c r="CFF253" s="436"/>
      <c r="CFG253" s="436"/>
      <c r="CFH253" s="436"/>
      <c r="CFI253" s="436"/>
      <c r="CFJ253" s="436"/>
      <c r="CFK253" s="436"/>
      <c r="CFL253" s="436"/>
      <c r="CFM253" s="436"/>
      <c r="CFN253" s="436"/>
      <c r="CFO253" s="436"/>
      <c r="CFP253" s="436"/>
      <c r="CFQ253" s="436"/>
      <c r="CFR253" s="436"/>
      <c r="CFS253" s="436"/>
      <c r="CFT253" s="436"/>
      <c r="CFU253" s="436"/>
      <c r="CFV253" s="436"/>
      <c r="CFW253" s="436"/>
      <c r="CFX253" s="436"/>
      <c r="CFY253" s="436"/>
      <c r="CFZ253" s="436"/>
      <c r="CGA253" s="436"/>
      <c r="CGB253" s="436"/>
      <c r="CGC253" s="436"/>
      <c r="CGD253" s="436"/>
      <c r="CGE253" s="436"/>
      <c r="CGF253" s="436"/>
      <c r="CGG253" s="436"/>
      <c r="CGH253" s="436"/>
      <c r="CGI253" s="436"/>
      <c r="CGJ253" s="436"/>
      <c r="CGK253" s="436"/>
      <c r="CGL253" s="436"/>
      <c r="CGM253" s="436"/>
      <c r="CGN253" s="436"/>
      <c r="CGO253" s="436"/>
      <c r="CGP253" s="436"/>
      <c r="CGQ253" s="436"/>
      <c r="CGR253" s="436"/>
      <c r="CGS253" s="436"/>
      <c r="CGT253" s="436"/>
      <c r="CGU253" s="436"/>
      <c r="CGV253" s="436"/>
      <c r="CGW253" s="436"/>
      <c r="CGX253" s="436"/>
      <c r="CGY253" s="436"/>
      <c r="CGZ253" s="436"/>
      <c r="CHA253" s="436"/>
      <c r="CHB253" s="436"/>
      <c r="CHC253" s="436"/>
      <c r="CHD253" s="436"/>
      <c r="CHE253" s="436"/>
      <c r="CHF253" s="436"/>
      <c r="CHG253" s="436"/>
      <c r="CHH253" s="436"/>
      <c r="CHI253" s="436"/>
      <c r="CHJ253" s="436"/>
      <c r="CHK253" s="436"/>
      <c r="CHL253" s="436"/>
      <c r="CHM253" s="436"/>
      <c r="CHN253" s="436"/>
      <c r="CHO253" s="436"/>
      <c r="CHP253" s="436"/>
      <c r="CHQ253" s="436"/>
      <c r="CHR253" s="436"/>
      <c r="CHS253" s="436"/>
      <c r="CHT253" s="436"/>
      <c r="CHU253" s="436"/>
      <c r="CHV253" s="436"/>
      <c r="CHW253" s="436"/>
      <c r="CHX253" s="436"/>
      <c r="CHY253" s="436"/>
      <c r="CHZ253" s="436"/>
      <c r="CIA253" s="436"/>
      <c r="CIB253" s="436"/>
      <c r="CIC253" s="436"/>
      <c r="CID253" s="436"/>
      <c r="CIE253" s="436"/>
      <c r="CIF253" s="436"/>
      <c r="CIG253" s="436"/>
      <c r="CIH253" s="436"/>
      <c r="CII253" s="436"/>
      <c r="CIJ253" s="436"/>
      <c r="CIK253" s="436"/>
      <c r="CIL253" s="436"/>
      <c r="CIM253" s="436"/>
      <c r="CIN253" s="436"/>
      <c r="CIO253" s="436"/>
      <c r="CIP253" s="436"/>
      <c r="CIQ253" s="436"/>
      <c r="CIR253" s="436"/>
      <c r="CIS253" s="436"/>
      <c r="CIT253" s="436"/>
      <c r="CIU253" s="436"/>
      <c r="CIV253" s="436"/>
      <c r="CIW253" s="436"/>
      <c r="CIX253" s="436"/>
      <c r="CIY253" s="436"/>
      <c r="CIZ253" s="436"/>
      <c r="CJA253" s="436"/>
      <c r="CJB253" s="436"/>
      <c r="CJC253" s="436"/>
      <c r="CJD253" s="436"/>
      <c r="CJE253" s="436"/>
      <c r="CJF253" s="436"/>
      <c r="CJG253" s="436"/>
      <c r="CJH253" s="436"/>
      <c r="CJI253" s="436"/>
      <c r="CJJ253" s="436"/>
      <c r="CJK253" s="436"/>
      <c r="CJL253" s="436"/>
      <c r="CJM253" s="436"/>
      <c r="CJN253" s="436"/>
      <c r="CJO253" s="436"/>
      <c r="CJP253" s="436"/>
      <c r="CJQ253" s="436"/>
      <c r="CJR253" s="436"/>
      <c r="CJS253" s="436"/>
      <c r="CJT253" s="436"/>
      <c r="CJU253" s="436"/>
      <c r="CJV253" s="436"/>
      <c r="CJW253" s="436"/>
      <c r="CJX253" s="436"/>
      <c r="CJY253" s="436"/>
      <c r="CJZ253" s="436"/>
      <c r="CKA253" s="436"/>
      <c r="CKB253" s="436"/>
      <c r="CKC253" s="436"/>
      <c r="CKD253" s="436"/>
      <c r="CKE253" s="436"/>
      <c r="CKF253" s="436"/>
      <c r="CKG253" s="436"/>
      <c r="CKH253" s="436"/>
      <c r="CKI253" s="436"/>
      <c r="CKJ253" s="436"/>
      <c r="CKK253" s="436"/>
      <c r="CKL253" s="436"/>
      <c r="CKM253" s="436"/>
      <c r="CKN253" s="436"/>
      <c r="CKO253" s="436"/>
      <c r="CKP253" s="436"/>
      <c r="CKQ253" s="436"/>
      <c r="CKR253" s="436"/>
      <c r="CKS253" s="436"/>
      <c r="CKT253" s="436"/>
      <c r="CKU253" s="436"/>
      <c r="CKV253" s="436"/>
      <c r="CKW253" s="436"/>
      <c r="CKX253" s="436"/>
      <c r="CKY253" s="436"/>
      <c r="CKZ253" s="436"/>
      <c r="CLA253" s="436"/>
      <c r="CLB253" s="436"/>
      <c r="CLC253" s="436"/>
      <c r="CLD253" s="436"/>
      <c r="CLE253" s="436"/>
      <c r="CLF253" s="436"/>
      <c r="CLG253" s="436"/>
      <c r="CLH253" s="436"/>
      <c r="CLI253" s="436"/>
      <c r="CLJ253" s="436"/>
      <c r="CLK253" s="436"/>
      <c r="CLL253" s="436"/>
      <c r="CLM253" s="436"/>
      <c r="CLN253" s="436"/>
      <c r="CLO253" s="436"/>
      <c r="CLP253" s="436"/>
      <c r="CLQ253" s="436"/>
      <c r="CLR253" s="436"/>
      <c r="CLS253" s="436"/>
      <c r="CLT253" s="436"/>
      <c r="CLU253" s="436"/>
      <c r="CLV253" s="436"/>
      <c r="CLW253" s="436"/>
      <c r="CLX253" s="436"/>
      <c r="CLY253" s="436"/>
      <c r="CLZ253" s="436"/>
      <c r="CMA253" s="436"/>
      <c r="CMB253" s="436"/>
      <c r="CMC253" s="436"/>
      <c r="CMD253" s="436"/>
      <c r="CME253" s="436"/>
      <c r="CMF253" s="436"/>
      <c r="CMG253" s="436"/>
      <c r="CMH253" s="436"/>
      <c r="CMI253" s="436"/>
      <c r="CMJ253" s="436"/>
      <c r="CMK253" s="436"/>
      <c r="CML253" s="436"/>
      <c r="CMM253" s="436"/>
      <c r="CMN253" s="436"/>
      <c r="CMO253" s="436"/>
      <c r="CMP253" s="436"/>
      <c r="CMQ253" s="436"/>
      <c r="CMR253" s="436"/>
      <c r="CMS253" s="436"/>
      <c r="CMT253" s="436"/>
      <c r="CMU253" s="436"/>
      <c r="CMV253" s="436"/>
      <c r="CMW253" s="436"/>
      <c r="CMX253" s="436"/>
      <c r="CMY253" s="436"/>
      <c r="CMZ253" s="436"/>
      <c r="CNA253" s="436"/>
      <c r="CNB253" s="436"/>
      <c r="CNC253" s="436"/>
      <c r="CND253" s="436"/>
      <c r="CNE253" s="436"/>
      <c r="CNF253" s="436"/>
      <c r="CNG253" s="436"/>
      <c r="CNH253" s="436"/>
      <c r="CNI253" s="436"/>
      <c r="CNJ253" s="436"/>
      <c r="CNK253" s="436"/>
      <c r="CNL253" s="436"/>
      <c r="CNM253" s="436"/>
      <c r="CNN253" s="436"/>
      <c r="CNO253" s="436"/>
      <c r="CNP253" s="436"/>
      <c r="CNQ253" s="436"/>
      <c r="CNR253" s="436"/>
      <c r="CNS253" s="436"/>
      <c r="CNT253" s="436"/>
      <c r="CNU253" s="436"/>
      <c r="CNV253" s="436"/>
      <c r="CNW253" s="436"/>
      <c r="CNX253" s="436"/>
      <c r="CNY253" s="436"/>
      <c r="CNZ253" s="436"/>
      <c r="COA253" s="436"/>
      <c r="COB253" s="436"/>
      <c r="COC253" s="436"/>
      <c r="COD253" s="436"/>
      <c r="COE253" s="436"/>
      <c r="COF253" s="436"/>
      <c r="COG253" s="436"/>
      <c r="COH253" s="436"/>
      <c r="COI253" s="436"/>
      <c r="COJ253" s="436"/>
      <c r="COK253" s="436"/>
      <c r="COL253" s="436"/>
      <c r="COM253" s="436"/>
      <c r="CON253" s="436"/>
      <c r="COO253" s="436"/>
      <c r="COP253" s="436"/>
      <c r="COQ253" s="436"/>
      <c r="COR253" s="436"/>
      <c r="COS253" s="436"/>
      <c r="COT253" s="436"/>
      <c r="COU253" s="436"/>
      <c r="COV253" s="436"/>
      <c r="COW253" s="436"/>
      <c r="COX253" s="436"/>
      <c r="COY253" s="436"/>
      <c r="COZ253" s="436"/>
      <c r="CPA253" s="436"/>
      <c r="CPB253" s="436"/>
      <c r="CPC253" s="436"/>
      <c r="CPD253" s="436"/>
      <c r="CPE253" s="436"/>
      <c r="CPF253" s="436"/>
      <c r="CPG253" s="436"/>
      <c r="CPH253" s="436"/>
      <c r="CPI253" s="436"/>
      <c r="CPJ253" s="436"/>
      <c r="CPK253" s="436"/>
      <c r="CPL253" s="436"/>
      <c r="CPM253" s="436"/>
      <c r="CPN253" s="436"/>
      <c r="CPO253" s="436"/>
      <c r="CPP253" s="436"/>
      <c r="CPQ253" s="436"/>
      <c r="CPR253" s="436"/>
      <c r="CPS253" s="436"/>
      <c r="CPT253" s="436"/>
      <c r="CPU253" s="436"/>
      <c r="CPV253" s="436"/>
      <c r="CPW253" s="436"/>
      <c r="CPX253" s="436"/>
      <c r="CPY253" s="436"/>
      <c r="CPZ253" s="436"/>
      <c r="CQA253" s="436"/>
      <c r="CQB253" s="436"/>
      <c r="CQC253" s="436"/>
      <c r="CQD253" s="436"/>
      <c r="CQE253" s="436"/>
      <c r="CQF253" s="436"/>
      <c r="CQG253" s="436"/>
      <c r="CQH253" s="436"/>
      <c r="CQI253" s="436"/>
      <c r="CQJ253" s="436"/>
      <c r="CQK253" s="436"/>
      <c r="CQL253" s="436"/>
      <c r="CQM253" s="436"/>
      <c r="CQN253" s="436"/>
      <c r="CQO253" s="436"/>
      <c r="CQP253" s="436"/>
      <c r="CQQ253" s="436"/>
      <c r="CQR253" s="436"/>
      <c r="CQS253" s="436"/>
      <c r="CQT253" s="436"/>
      <c r="CQU253" s="436"/>
      <c r="CQV253" s="436"/>
      <c r="CQW253" s="436"/>
      <c r="CQX253" s="436"/>
      <c r="CQY253" s="436"/>
      <c r="CQZ253" s="436"/>
      <c r="CRA253" s="436"/>
      <c r="CRB253" s="436"/>
      <c r="CRC253" s="436"/>
      <c r="CRD253" s="436"/>
      <c r="CRE253" s="436"/>
      <c r="CRF253" s="436"/>
      <c r="CRG253" s="436"/>
      <c r="CRH253" s="436"/>
      <c r="CRI253" s="436"/>
      <c r="CRJ253" s="436"/>
      <c r="CRK253" s="436"/>
      <c r="CRL253" s="436"/>
      <c r="CRM253" s="436"/>
      <c r="CRN253" s="436"/>
      <c r="CRO253" s="436"/>
      <c r="CRP253" s="436"/>
      <c r="CRQ253" s="436"/>
      <c r="CRR253" s="436"/>
      <c r="CRS253" s="436"/>
      <c r="CRT253" s="436"/>
      <c r="CRU253" s="436"/>
      <c r="CRV253" s="436"/>
      <c r="CRW253" s="436"/>
      <c r="CRX253" s="436"/>
      <c r="CRY253" s="436"/>
      <c r="CRZ253" s="436"/>
      <c r="CSA253" s="436"/>
      <c r="CSB253" s="436"/>
      <c r="CSC253" s="436"/>
      <c r="CSD253" s="436"/>
      <c r="CSE253" s="436"/>
      <c r="CSF253" s="436"/>
      <c r="CSG253" s="436"/>
      <c r="CSH253" s="436"/>
      <c r="CSI253" s="436"/>
      <c r="CSJ253" s="436"/>
      <c r="CSK253" s="436"/>
      <c r="CSL253" s="436"/>
      <c r="CSM253" s="436"/>
      <c r="CSN253" s="436"/>
      <c r="CSO253" s="436"/>
      <c r="CSP253" s="436"/>
      <c r="CSQ253" s="436"/>
      <c r="CSR253" s="436"/>
      <c r="CSS253" s="436"/>
      <c r="CST253" s="436"/>
      <c r="CSU253" s="436"/>
      <c r="CSV253" s="436"/>
      <c r="CSW253" s="436"/>
      <c r="CSX253" s="436"/>
      <c r="CSY253" s="436"/>
      <c r="CSZ253" s="436"/>
      <c r="CTA253" s="436"/>
      <c r="CTB253" s="436"/>
      <c r="CTC253" s="436"/>
      <c r="CTD253" s="436"/>
      <c r="CTE253" s="436"/>
      <c r="CTF253" s="436"/>
      <c r="CTG253" s="436"/>
      <c r="CTH253" s="436"/>
      <c r="CTI253" s="436"/>
      <c r="CTJ253" s="436"/>
      <c r="CTK253" s="436"/>
      <c r="CTL253" s="436"/>
      <c r="CTM253" s="436"/>
      <c r="CTN253" s="436"/>
      <c r="CTO253" s="436"/>
      <c r="CTP253" s="436"/>
      <c r="CTQ253" s="436"/>
      <c r="CTR253" s="436"/>
      <c r="CTS253" s="436"/>
      <c r="CTT253" s="436"/>
      <c r="CTU253" s="436"/>
      <c r="CTV253" s="436"/>
      <c r="CTW253" s="436"/>
      <c r="CTX253" s="436"/>
      <c r="CTY253" s="436"/>
      <c r="CTZ253" s="436"/>
      <c r="CUA253" s="436"/>
      <c r="CUB253" s="436"/>
      <c r="CUC253" s="436"/>
      <c r="CUD253" s="436"/>
      <c r="CUE253" s="436"/>
      <c r="CUF253" s="436"/>
      <c r="CUG253" s="436"/>
      <c r="CUH253" s="436"/>
      <c r="CUI253" s="436"/>
      <c r="CUJ253" s="436"/>
      <c r="CUK253" s="436"/>
      <c r="CUL253" s="436"/>
      <c r="CUM253" s="436"/>
      <c r="CUN253" s="436"/>
      <c r="CUO253" s="436"/>
      <c r="CUP253" s="436"/>
      <c r="CUQ253" s="436"/>
      <c r="CUR253" s="436"/>
      <c r="CUS253" s="436"/>
      <c r="CUT253" s="436"/>
      <c r="CUU253" s="436"/>
      <c r="CUV253" s="436"/>
      <c r="CUW253" s="436"/>
      <c r="CUX253" s="436"/>
      <c r="CUY253" s="436"/>
      <c r="CUZ253" s="436"/>
      <c r="CVA253" s="436"/>
      <c r="CVB253" s="436"/>
      <c r="CVC253" s="436"/>
      <c r="CVD253" s="436"/>
      <c r="CVE253" s="436"/>
      <c r="CVF253" s="436"/>
      <c r="CVG253" s="436"/>
      <c r="CVH253" s="436"/>
      <c r="CVI253" s="436"/>
      <c r="CVJ253" s="436"/>
      <c r="CVK253" s="436"/>
      <c r="CVL253" s="436"/>
      <c r="CVM253" s="436"/>
      <c r="CVN253" s="436"/>
      <c r="CVO253" s="436"/>
      <c r="CVP253" s="436"/>
      <c r="CVQ253" s="436"/>
      <c r="CVR253" s="436"/>
      <c r="CVS253" s="436"/>
      <c r="CVT253" s="436"/>
      <c r="CVU253" s="436"/>
      <c r="CVV253" s="436"/>
      <c r="CVW253" s="436"/>
      <c r="CVX253" s="436"/>
      <c r="CVY253" s="436"/>
      <c r="CVZ253" s="436"/>
      <c r="CWA253" s="436"/>
      <c r="CWB253" s="436"/>
      <c r="CWC253" s="436"/>
      <c r="CWD253" s="436"/>
      <c r="CWE253" s="436"/>
      <c r="CWF253" s="436"/>
      <c r="CWG253" s="436"/>
      <c r="CWH253" s="436"/>
      <c r="CWI253" s="436"/>
      <c r="CWJ253" s="436"/>
      <c r="CWK253" s="436"/>
      <c r="CWL253" s="436"/>
      <c r="CWM253" s="436"/>
      <c r="CWN253" s="436"/>
      <c r="CWO253" s="436"/>
      <c r="CWP253" s="436"/>
      <c r="CWQ253" s="436"/>
      <c r="CWR253" s="436"/>
      <c r="CWS253" s="436"/>
      <c r="CWT253" s="436"/>
      <c r="CWU253" s="436"/>
      <c r="CWV253" s="436"/>
      <c r="CWW253" s="436"/>
      <c r="CWX253" s="436"/>
      <c r="CWY253" s="436"/>
      <c r="CWZ253" s="436"/>
      <c r="CXA253" s="436"/>
      <c r="CXB253" s="436"/>
      <c r="CXC253" s="436"/>
      <c r="CXD253" s="436"/>
      <c r="CXE253" s="436"/>
      <c r="CXF253" s="436"/>
      <c r="CXG253" s="436"/>
      <c r="CXH253" s="436"/>
      <c r="CXI253" s="436"/>
      <c r="CXJ253" s="436"/>
      <c r="CXK253" s="436"/>
      <c r="CXL253" s="436"/>
      <c r="CXM253" s="436"/>
      <c r="CXN253" s="436"/>
      <c r="CXO253" s="436"/>
      <c r="CXP253" s="436"/>
      <c r="CXQ253" s="436"/>
      <c r="CXR253" s="436"/>
      <c r="CXS253" s="436"/>
      <c r="CXT253" s="436"/>
      <c r="CXU253" s="436"/>
      <c r="CXV253" s="436"/>
      <c r="CXW253" s="436"/>
      <c r="CXX253" s="436"/>
      <c r="CXY253" s="436"/>
      <c r="CXZ253" s="436"/>
      <c r="CYA253" s="436"/>
      <c r="CYB253" s="436"/>
      <c r="CYC253" s="436"/>
      <c r="CYD253" s="436"/>
      <c r="CYE253" s="436"/>
      <c r="CYF253" s="436"/>
      <c r="CYG253" s="436"/>
      <c r="CYH253" s="436"/>
      <c r="CYI253" s="436"/>
      <c r="CYJ253" s="436"/>
      <c r="CYK253" s="436"/>
      <c r="CYL253" s="436"/>
      <c r="CYM253" s="436"/>
      <c r="CYN253" s="436"/>
      <c r="CYO253" s="436"/>
      <c r="CYP253" s="436"/>
      <c r="CYQ253" s="436"/>
      <c r="CYR253" s="436"/>
      <c r="CYS253" s="436"/>
      <c r="CYT253" s="436"/>
      <c r="CYU253" s="436"/>
      <c r="CYV253" s="436"/>
      <c r="CYW253" s="436"/>
      <c r="CYX253" s="436"/>
      <c r="CYY253" s="436"/>
      <c r="CYZ253" s="436"/>
      <c r="CZA253" s="436"/>
      <c r="CZB253" s="436"/>
      <c r="CZC253" s="436"/>
      <c r="CZD253" s="436"/>
      <c r="CZE253" s="436"/>
      <c r="CZF253" s="436"/>
      <c r="CZG253" s="436"/>
      <c r="CZH253" s="436"/>
      <c r="CZI253" s="436"/>
      <c r="CZJ253" s="436"/>
      <c r="CZK253" s="436"/>
      <c r="CZL253" s="436"/>
      <c r="CZM253" s="436"/>
      <c r="CZN253" s="436"/>
      <c r="CZO253" s="436"/>
      <c r="CZP253" s="436"/>
      <c r="CZQ253" s="436"/>
      <c r="CZR253" s="436"/>
      <c r="CZS253" s="436"/>
      <c r="CZT253" s="436"/>
      <c r="CZU253" s="436"/>
      <c r="CZV253" s="436"/>
      <c r="CZW253" s="436"/>
      <c r="CZX253" s="436"/>
      <c r="CZY253" s="436"/>
      <c r="CZZ253" s="436"/>
      <c r="DAA253" s="436"/>
      <c r="DAB253" s="436"/>
      <c r="DAC253" s="436"/>
      <c r="DAD253" s="436"/>
      <c r="DAE253" s="436"/>
      <c r="DAF253" s="436"/>
      <c r="DAG253" s="436"/>
      <c r="DAH253" s="436"/>
      <c r="DAI253" s="436"/>
      <c r="DAJ253" s="436"/>
      <c r="DAK253" s="436"/>
      <c r="DAL253" s="436"/>
      <c r="DAM253" s="436"/>
      <c r="DAN253" s="436"/>
      <c r="DAO253" s="436"/>
      <c r="DAP253" s="436"/>
      <c r="DAQ253" s="436"/>
      <c r="DAR253" s="436"/>
      <c r="DAS253" s="436"/>
      <c r="DAT253" s="436"/>
      <c r="DAU253" s="436"/>
      <c r="DAV253" s="436"/>
      <c r="DAW253" s="436"/>
      <c r="DAX253" s="436"/>
      <c r="DAY253" s="436"/>
      <c r="DAZ253" s="436"/>
      <c r="DBA253" s="436"/>
      <c r="DBB253" s="436"/>
      <c r="DBC253" s="436"/>
      <c r="DBD253" s="436"/>
      <c r="DBE253" s="436"/>
      <c r="DBF253" s="436"/>
      <c r="DBG253" s="436"/>
      <c r="DBH253" s="436"/>
      <c r="DBI253" s="436"/>
      <c r="DBJ253" s="436"/>
      <c r="DBK253" s="436"/>
      <c r="DBL253" s="436"/>
      <c r="DBM253" s="436"/>
      <c r="DBN253" s="436"/>
      <c r="DBO253" s="436"/>
      <c r="DBP253" s="436"/>
      <c r="DBQ253" s="436"/>
      <c r="DBR253" s="436"/>
      <c r="DBS253" s="436"/>
      <c r="DBT253" s="436"/>
      <c r="DBU253" s="436"/>
      <c r="DBV253" s="436"/>
      <c r="DBW253" s="436"/>
      <c r="DBX253" s="436"/>
      <c r="DBY253" s="436"/>
      <c r="DBZ253" s="436"/>
      <c r="DCA253" s="436"/>
      <c r="DCB253" s="436"/>
      <c r="DCC253" s="436"/>
      <c r="DCD253" s="436"/>
      <c r="DCE253" s="436"/>
      <c r="DCF253" s="436"/>
      <c r="DCG253" s="436"/>
      <c r="DCH253" s="436"/>
      <c r="DCI253" s="436"/>
      <c r="DCJ253" s="436"/>
      <c r="DCK253" s="436"/>
      <c r="DCL253" s="436"/>
      <c r="DCM253" s="436"/>
      <c r="DCN253" s="436"/>
      <c r="DCO253" s="436"/>
      <c r="DCP253" s="436"/>
      <c r="DCQ253" s="436"/>
      <c r="DCR253" s="436"/>
      <c r="DCS253" s="436"/>
      <c r="DCT253" s="436"/>
      <c r="DCU253" s="436"/>
      <c r="DCV253" s="436"/>
      <c r="DCW253" s="436"/>
      <c r="DCX253" s="436"/>
      <c r="DCY253" s="436"/>
      <c r="DCZ253" s="436"/>
      <c r="DDA253" s="436"/>
      <c r="DDB253" s="436"/>
      <c r="DDC253" s="436"/>
      <c r="DDD253" s="436"/>
      <c r="DDE253" s="436"/>
      <c r="DDF253" s="436"/>
      <c r="DDG253" s="436"/>
      <c r="DDH253" s="436"/>
      <c r="DDI253" s="436"/>
      <c r="DDJ253" s="436"/>
      <c r="DDK253" s="436"/>
      <c r="DDL253" s="436"/>
      <c r="DDM253" s="436"/>
      <c r="DDN253" s="436"/>
      <c r="DDO253" s="436"/>
      <c r="DDP253" s="436"/>
      <c r="DDQ253" s="436"/>
      <c r="DDR253" s="436"/>
      <c r="DDS253" s="436"/>
      <c r="DDT253" s="436"/>
      <c r="DDU253" s="436"/>
      <c r="DDV253" s="436"/>
      <c r="DDW253" s="436"/>
      <c r="DDX253" s="436"/>
      <c r="DDY253" s="436"/>
      <c r="DDZ253" s="436"/>
      <c r="DEA253" s="436"/>
      <c r="DEB253" s="436"/>
      <c r="DEC253" s="436"/>
      <c r="DED253" s="436"/>
      <c r="DEE253" s="436"/>
      <c r="DEF253" s="436"/>
      <c r="DEG253" s="436"/>
      <c r="DEH253" s="436"/>
      <c r="DEI253" s="436"/>
      <c r="DEJ253" s="436"/>
      <c r="DEK253" s="436"/>
      <c r="DEL253" s="436"/>
      <c r="DEM253" s="436"/>
      <c r="DEN253" s="436"/>
      <c r="DEO253" s="436"/>
      <c r="DEP253" s="436"/>
      <c r="DEQ253" s="436"/>
      <c r="DER253" s="436"/>
      <c r="DES253" s="436"/>
      <c r="DET253" s="436"/>
      <c r="DEU253" s="436"/>
      <c r="DEV253" s="436"/>
      <c r="DEW253" s="436"/>
      <c r="DEX253" s="436"/>
      <c r="DEY253" s="436"/>
      <c r="DEZ253" s="436"/>
      <c r="DFA253" s="436"/>
      <c r="DFB253" s="436"/>
      <c r="DFC253" s="436"/>
      <c r="DFD253" s="436"/>
      <c r="DFE253" s="436"/>
      <c r="DFF253" s="436"/>
      <c r="DFG253" s="436"/>
      <c r="DFH253" s="436"/>
      <c r="DFI253" s="436"/>
      <c r="DFJ253" s="436"/>
      <c r="DFK253" s="436"/>
      <c r="DFL253" s="436"/>
      <c r="DFM253" s="436"/>
      <c r="DFN253" s="436"/>
      <c r="DFO253" s="436"/>
      <c r="DFP253" s="436"/>
      <c r="DFQ253" s="436"/>
      <c r="DFR253" s="436"/>
      <c r="DFS253" s="436"/>
      <c r="DFT253" s="436"/>
      <c r="DFU253" s="436"/>
      <c r="DFV253" s="436"/>
      <c r="DFW253" s="436"/>
      <c r="DFX253" s="436"/>
      <c r="DFY253" s="436"/>
      <c r="DFZ253" s="436"/>
      <c r="DGA253" s="436"/>
      <c r="DGB253" s="436"/>
      <c r="DGC253" s="436"/>
      <c r="DGD253" s="436"/>
      <c r="DGE253" s="436"/>
      <c r="DGF253" s="436"/>
      <c r="DGG253" s="436"/>
      <c r="DGH253" s="436"/>
      <c r="DGI253" s="436"/>
      <c r="DGJ253" s="436"/>
      <c r="DGK253" s="436"/>
      <c r="DGL253" s="436"/>
      <c r="DGM253" s="436"/>
      <c r="DGN253" s="436"/>
      <c r="DGO253" s="436"/>
      <c r="DGP253" s="436"/>
      <c r="DGQ253" s="436"/>
      <c r="DGR253" s="436"/>
      <c r="DGS253" s="436"/>
      <c r="DGT253" s="436"/>
      <c r="DGU253" s="436"/>
      <c r="DGV253" s="436"/>
      <c r="DGW253" s="436"/>
      <c r="DGX253" s="436"/>
      <c r="DGY253" s="436"/>
      <c r="DGZ253" s="436"/>
      <c r="DHA253" s="436"/>
      <c r="DHB253" s="436"/>
      <c r="DHC253" s="436"/>
      <c r="DHD253" s="436"/>
      <c r="DHE253" s="436"/>
      <c r="DHF253" s="436"/>
      <c r="DHG253" s="436"/>
      <c r="DHH253" s="436"/>
      <c r="DHI253" s="436"/>
      <c r="DHJ253" s="436"/>
      <c r="DHK253" s="436"/>
      <c r="DHL253" s="436"/>
      <c r="DHM253" s="436"/>
      <c r="DHN253" s="436"/>
      <c r="DHO253" s="436"/>
      <c r="DHP253" s="436"/>
      <c r="DHQ253" s="436"/>
      <c r="DHR253" s="436"/>
      <c r="DHS253" s="436"/>
      <c r="DHT253" s="436"/>
      <c r="DHU253" s="436"/>
      <c r="DHV253" s="436"/>
      <c r="DHW253" s="436"/>
      <c r="DHX253" s="436"/>
      <c r="DHY253" s="436"/>
      <c r="DHZ253" s="436"/>
      <c r="DIA253" s="436"/>
      <c r="DIB253" s="436"/>
      <c r="DIC253" s="436"/>
      <c r="DID253" s="436"/>
      <c r="DIE253" s="436"/>
      <c r="DIF253" s="436"/>
      <c r="DIG253" s="436"/>
      <c r="DIH253" s="436"/>
      <c r="DII253" s="436"/>
      <c r="DIJ253" s="436"/>
      <c r="DIK253" s="436"/>
      <c r="DIL253" s="436"/>
      <c r="DIM253" s="436"/>
      <c r="DIN253" s="436"/>
      <c r="DIO253" s="436"/>
      <c r="DIP253" s="436"/>
      <c r="DIQ253" s="436"/>
      <c r="DIR253" s="436"/>
      <c r="DIS253" s="436"/>
      <c r="DIT253" s="436"/>
      <c r="DIU253" s="436"/>
      <c r="DIV253" s="436"/>
      <c r="DIW253" s="436"/>
      <c r="DIX253" s="436"/>
      <c r="DIY253" s="436"/>
      <c r="DIZ253" s="436"/>
      <c r="DJA253" s="436"/>
      <c r="DJB253" s="436"/>
      <c r="DJC253" s="436"/>
      <c r="DJD253" s="436"/>
      <c r="DJE253" s="436"/>
      <c r="DJF253" s="436"/>
      <c r="DJG253" s="436"/>
      <c r="DJH253" s="436"/>
      <c r="DJI253" s="436"/>
      <c r="DJJ253" s="436"/>
      <c r="DJK253" s="436"/>
      <c r="DJL253" s="436"/>
      <c r="DJM253" s="436"/>
      <c r="DJN253" s="436"/>
      <c r="DJO253" s="436"/>
      <c r="DJP253" s="436"/>
      <c r="DJQ253" s="436"/>
      <c r="DJR253" s="436"/>
      <c r="DJS253" s="436"/>
      <c r="DJT253" s="436"/>
      <c r="DJU253" s="436"/>
      <c r="DJV253" s="436"/>
      <c r="DJW253" s="436"/>
      <c r="DJX253" s="436"/>
      <c r="DJY253" s="436"/>
      <c r="DJZ253" s="436"/>
      <c r="DKA253" s="436"/>
      <c r="DKB253" s="436"/>
      <c r="DKC253" s="436"/>
      <c r="DKD253" s="436"/>
      <c r="DKE253" s="436"/>
      <c r="DKF253" s="436"/>
      <c r="DKG253" s="436"/>
      <c r="DKH253" s="436"/>
      <c r="DKI253" s="436"/>
      <c r="DKJ253" s="436"/>
      <c r="DKK253" s="436"/>
      <c r="DKL253" s="436"/>
      <c r="DKM253" s="436"/>
      <c r="DKN253" s="436"/>
      <c r="DKO253" s="436"/>
      <c r="DKP253" s="436"/>
      <c r="DKQ253" s="436"/>
      <c r="DKR253" s="436"/>
      <c r="DKS253" s="436"/>
      <c r="DKT253" s="436"/>
      <c r="DKU253" s="436"/>
      <c r="DKV253" s="436"/>
      <c r="DKW253" s="436"/>
      <c r="DKX253" s="436"/>
      <c r="DKY253" s="436"/>
      <c r="DKZ253" s="436"/>
      <c r="DLA253" s="436"/>
      <c r="DLB253" s="436"/>
      <c r="DLC253" s="436"/>
      <c r="DLD253" s="436"/>
      <c r="DLE253" s="436"/>
      <c r="DLF253" s="436"/>
      <c r="DLG253" s="436"/>
      <c r="DLH253" s="436"/>
      <c r="DLI253" s="436"/>
      <c r="DLJ253" s="436"/>
      <c r="DLK253" s="436"/>
      <c r="DLL253" s="436"/>
      <c r="DLM253" s="436"/>
      <c r="DLN253" s="436"/>
      <c r="DLO253" s="436"/>
      <c r="DLP253" s="436"/>
      <c r="DLQ253" s="436"/>
      <c r="DLR253" s="436"/>
      <c r="DLS253" s="436"/>
      <c r="DLT253" s="436"/>
      <c r="DLU253" s="436"/>
      <c r="DLV253" s="436"/>
      <c r="DLW253" s="436"/>
      <c r="DLX253" s="436"/>
      <c r="DLY253" s="436"/>
      <c r="DLZ253" s="436"/>
      <c r="DMA253" s="436"/>
      <c r="DMB253" s="436"/>
      <c r="DMC253" s="436"/>
      <c r="DMD253" s="436"/>
      <c r="DME253" s="436"/>
      <c r="DMF253" s="436"/>
      <c r="DMG253" s="436"/>
      <c r="DMH253" s="436"/>
      <c r="DMI253" s="436"/>
      <c r="DMJ253" s="436"/>
      <c r="DMK253" s="436"/>
      <c r="DML253" s="436"/>
      <c r="DMM253" s="436"/>
      <c r="DMN253" s="436"/>
      <c r="DMO253" s="436"/>
      <c r="DMP253" s="436"/>
      <c r="DMQ253" s="436"/>
      <c r="DMR253" s="436"/>
      <c r="DMS253" s="436"/>
      <c r="DMT253" s="436"/>
      <c r="DMU253" s="436"/>
      <c r="DMV253" s="436"/>
      <c r="DMW253" s="436"/>
      <c r="DMX253" s="436"/>
      <c r="DMY253" s="436"/>
      <c r="DMZ253" s="436"/>
      <c r="DNA253" s="436"/>
      <c r="DNB253" s="436"/>
      <c r="DNC253" s="436"/>
      <c r="DND253" s="436"/>
      <c r="DNE253" s="436"/>
      <c r="DNF253" s="436"/>
      <c r="DNG253" s="436"/>
      <c r="DNH253" s="436"/>
      <c r="DNI253" s="436"/>
      <c r="DNJ253" s="436"/>
      <c r="DNK253" s="436"/>
      <c r="DNL253" s="436"/>
      <c r="DNM253" s="436"/>
      <c r="DNN253" s="436"/>
      <c r="DNO253" s="436"/>
      <c r="DNP253" s="436"/>
      <c r="DNQ253" s="436"/>
      <c r="DNR253" s="436"/>
      <c r="DNS253" s="436"/>
      <c r="DNT253" s="436"/>
      <c r="DNU253" s="436"/>
      <c r="DNV253" s="436"/>
      <c r="DNW253" s="436"/>
      <c r="DNX253" s="436"/>
      <c r="DNY253" s="436"/>
      <c r="DNZ253" s="436"/>
      <c r="DOA253" s="436"/>
      <c r="DOB253" s="436"/>
      <c r="DOC253" s="436"/>
      <c r="DOD253" s="436"/>
      <c r="DOE253" s="436"/>
      <c r="DOF253" s="436"/>
      <c r="DOG253" s="436"/>
      <c r="DOH253" s="436"/>
      <c r="DOI253" s="436"/>
      <c r="DOJ253" s="436"/>
      <c r="DOK253" s="436"/>
      <c r="DOL253" s="436"/>
      <c r="DOM253" s="436"/>
      <c r="DON253" s="436"/>
      <c r="DOO253" s="436"/>
      <c r="DOP253" s="436"/>
      <c r="DOQ253" s="436"/>
      <c r="DOR253" s="436"/>
      <c r="DOS253" s="436"/>
      <c r="DOT253" s="436"/>
      <c r="DOU253" s="436"/>
      <c r="DOV253" s="436"/>
      <c r="DOW253" s="436"/>
      <c r="DOX253" s="436"/>
      <c r="DOY253" s="436"/>
      <c r="DOZ253" s="436"/>
      <c r="DPA253" s="436"/>
      <c r="DPB253" s="436"/>
      <c r="DPC253" s="436"/>
      <c r="DPD253" s="436"/>
      <c r="DPE253" s="436"/>
      <c r="DPF253" s="436"/>
      <c r="DPG253" s="436"/>
      <c r="DPH253" s="436"/>
      <c r="DPI253" s="436"/>
      <c r="DPJ253" s="436"/>
      <c r="DPK253" s="436"/>
      <c r="DPL253" s="436"/>
      <c r="DPM253" s="436"/>
      <c r="DPN253" s="436"/>
      <c r="DPO253" s="436"/>
      <c r="DPP253" s="436"/>
      <c r="DPQ253" s="436"/>
      <c r="DPR253" s="436"/>
      <c r="DPS253" s="436"/>
      <c r="DPT253" s="436"/>
      <c r="DPU253" s="436"/>
      <c r="DPV253" s="436"/>
      <c r="DPW253" s="436"/>
      <c r="DPX253" s="436"/>
      <c r="DPY253" s="436"/>
      <c r="DPZ253" s="436"/>
      <c r="DQA253" s="436"/>
      <c r="DQB253" s="436"/>
      <c r="DQC253" s="436"/>
      <c r="DQD253" s="436"/>
      <c r="DQE253" s="436"/>
      <c r="DQF253" s="436"/>
      <c r="DQG253" s="436"/>
      <c r="DQH253" s="436"/>
      <c r="DQI253" s="436"/>
      <c r="DQJ253" s="436"/>
      <c r="DQK253" s="436"/>
      <c r="DQL253" s="436"/>
      <c r="DQM253" s="436"/>
      <c r="DQN253" s="436"/>
      <c r="DQO253" s="436"/>
      <c r="DQP253" s="436"/>
      <c r="DQQ253" s="436"/>
      <c r="DQR253" s="436"/>
      <c r="DQS253" s="436"/>
      <c r="DQT253" s="436"/>
      <c r="DQU253" s="436"/>
      <c r="DQV253" s="436"/>
      <c r="DQW253" s="436"/>
      <c r="DQX253" s="436"/>
      <c r="DQY253" s="436"/>
      <c r="DQZ253" s="436"/>
      <c r="DRA253" s="436"/>
      <c r="DRB253" s="436"/>
      <c r="DRC253" s="436"/>
      <c r="DRD253" s="436"/>
      <c r="DRE253" s="436"/>
      <c r="DRF253" s="436"/>
      <c r="DRG253" s="436"/>
      <c r="DRH253" s="436"/>
      <c r="DRI253" s="436"/>
      <c r="DRJ253" s="436"/>
      <c r="DRK253" s="436"/>
      <c r="DRL253" s="436"/>
      <c r="DRM253" s="436"/>
      <c r="DRN253" s="436"/>
      <c r="DRO253" s="436"/>
      <c r="DRP253" s="436"/>
      <c r="DRQ253" s="436"/>
      <c r="DRR253" s="436"/>
      <c r="DRS253" s="436"/>
      <c r="DRT253" s="436"/>
      <c r="DRU253" s="436"/>
      <c r="DRV253" s="436"/>
      <c r="DRW253" s="436"/>
      <c r="DRX253" s="436"/>
      <c r="DRY253" s="436"/>
      <c r="DRZ253" s="436"/>
      <c r="DSA253" s="436"/>
      <c r="DSB253" s="436"/>
      <c r="DSC253" s="436"/>
      <c r="DSD253" s="436"/>
      <c r="DSE253" s="436"/>
      <c r="DSF253" s="436"/>
      <c r="DSG253" s="436"/>
      <c r="DSH253" s="436"/>
      <c r="DSI253" s="436"/>
      <c r="DSJ253" s="436"/>
      <c r="DSK253" s="436"/>
      <c r="DSL253" s="436"/>
      <c r="DSM253" s="436"/>
      <c r="DSN253" s="436"/>
      <c r="DSO253" s="436"/>
      <c r="DSP253" s="436"/>
      <c r="DSQ253" s="436"/>
      <c r="DSR253" s="436"/>
      <c r="DSS253" s="436"/>
      <c r="DST253" s="436"/>
      <c r="DSU253" s="436"/>
      <c r="DSV253" s="436"/>
      <c r="DSW253" s="436"/>
      <c r="DSX253" s="436"/>
      <c r="DSY253" s="436"/>
      <c r="DSZ253" s="436"/>
      <c r="DTA253" s="436"/>
      <c r="DTB253" s="436"/>
      <c r="DTC253" s="436"/>
      <c r="DTD253" s="436"/>
      <c r="DTE253" s="436"/>
      <c r="DTF253" s="436"/>
      <c r="DTG253" s="436"/>
      <c r="DTH253" s="436"/>
      <c r="DTI253" s="436"/>
      <c r="DTJ253" s="436"/>
      <c r="DTK253" s="436"/>
      <c r="DTL253" s="436"/>
      <c r="DTM253" s="436"/>
      <c r="DTN253" s="436"/>
      <c r="DTO253" s="436"/>
      <c r="DTP253" s="436"/>
      <c r="DTQ253" s="436"/>
      <c r="DTR253" s="436"/>
      <c r="DTS253" s="436"/>
      <c r="DTT253" s="436"/>
      <c r="DTU253" s="436"/>
      <c r="DTV253" s="436"/>
      <c r="DTW253" s="436"/>
      <c r="DTX253" s="436"/>
      <c r="DTY253" s="436"/>
      <c r="DTZ253" s="436"/>
      <c r="DUA253" s="436"/>
      <c r="DUB253" s="436"/>
      <c r="DUC253" s="436"/>
      <c r="DUD253" s="436"/>
      <c r="DUE253" s="436"/>
      <c r="DUF253" s="436"/>
      <c r="DUG253" s="436"/>
      <c r="DUH253" s="436"/>
      <c r="DUI253" s="436"/>
      <c r="DUJ253" s="436"/>
      <c r="DUK253" s="436"/>
      <c r="DUL253" s="436"/>
      <c r="DUM253" s="436"/>
      <c r="DUN253" s="436"/>
      <c r="DUO253" s="436"/>
      <c r="DUP253" s="436"/>
      <c r="DUQ253" s="436"/>
      <c r="DUR253" s="436"/>
      <c r="DUS253" s="436"/>
      <c r="DUT253" s="436"/>
      <c r="DUU253" s="436"/>
      <c r="DUV253" s="436"/>
      <c r="DUW253" s="436"/>
      <c r="DUX253" s="436"/>
      <c r="DUY253" s="436"/>
      <c r="DUZ253" s="436"/>
      <c r="DVA253" s="436"/>
      <c r="DVB253" s="436"/>
      <c r="DVC253" s="436"/>
      <c r="DVD253" s="436"/>
      <c r="DVE253" s="436"/>
      <c r="DVF253" s="436"/>
      <c r="DVG253" s="436"/>
      <c r="DVH253" s="436"/>
      <c r="DVI253" s="436"/>
      <c r="DVJ253" s="436"/>
      <c r="DVK253" s="436"/>
      <c r="DVL253" s="436"/>
      <c r="DVM253" s="436"/>
      <c r="DVN253" s="436"/>
      <c r="DVO253" s="436"/>
      <c r="DVP253" s="436"/>
      <c r="DVQ253" s="436"/>
      <c r="DVR253" s="436"/>
      <c r="DVS253" s="436"/>
      <c r="DVT253" s="436"/>
      <c r="DVU253" s="436"/>
      <c r="DVV253" s="436"/>
      <c r="DVW253" s="436"/>
      <c r="DVX253" s="436"/>
      <c r="DVY253" s="436"/>
      <c r="DVZ253" s="436"/>
      <c r="DWA253" s="436"/>
      <c r="DWB253" s="436"/>
      <c r="DWC253" s="436"/>
      <c r="DWD253" s="436"/>
      <c r="DWE253" s="436"/>
      <c r="DWF253" s="436"/>
      <c r="DWG253" s="436"/>
      <c r="DWH253" s="436"/>
      <c r="DWI253" s="436"/>
      <c r="DWJ253" s="436"/>
      <c r="DWK253" s="436"/>
      <c r="DWL253" s="436"/>
      <c r="DWM253" s="436"/>
      <c r="DWN253" s="436"/>
      <c r="DWO253" s="436"/>
      <c r="DWP253" s="436"/>
      <c r="DWQ253" s="436"/>
      <c r="DWR253" s="436"/>
      <c r="DWS253" s="436"/>
      <c r="DWT253" s="436"/>
      <c r="DWU253" s="436"/>
      <c r="DWV253" s="436"/>
      <c r="DWW253" s="436"/>
      <c r="DWX253" s="436"/>
      <c r="DWY253" s="436"/>
      <c r="DWZ253" s="436"/>
      <c r="DXA253" s="436"/>
      <c r="DXB253" s="436"/>
      <c r="DXC253" s="436"/>
      <c r="DXD253" s="436"/>
      <c r="DXE253" s="436"/>
      <c r="DXF253" s="436"/>
      <c r="DXG253" s="436"/>
      <c r="DXH253" s="436"/>
      <c r="DXI253" s="436"/>
      <c r="DXJ253" s="436"/>
      <c r="DXK253" s="436"/>
      <c r="DXL253" s="436"/>
      <c r="DXM253" s="436"/>
      <c r="DXN253" s="436"/>
      <c r="DXO253" s="436"/>
      <c r="DXP253" s="436"/>
      <c r="DXQ253" s="436"/>
      <c r="DXR253" s="436"/>
      <c r="DXS253" s="436"/>
      <c r="DXT253" s="436"/>
      <c r="DXU253" s="436"/>
      <c r="DXV253" s="436"/>
      <c r="DXW253" s="436"/>
      <c r="DXX253" s="436"/>
      <c r="DXY253" s="436"/>
      <c r="DXZ253" s="436"/>
      <c r="DYA253" s="436"/>
      <c r="DYB253" s="436"/>
      <c r="DYC253" s="436"/>
      <c r="DYD253" s="436"/>
      <c r="DYE253" s="436"/>
      <c r="DYF253" s="436"/>
      <c r="DYG253" s="436"/>
      <c r="DYH253" s="436"/>
      <c r="DYI253" s="436"/>
      <c r="DYJ253" s="436"/>
      <c r="DYK253" s="436"/>
      <c r="DYL253" s="436"/>
      <c r="DYM253" s="436"/>
      <c r="DYN253" s="436"/>
      <c r="DYO253" s="436"/>
      <c r="DYP253" s="436"/>
      <c r="DYQ253" s="436"/>
      <c r="DYR253" s="436"/>
      <c r="DYS253" s="436"/>
      <c r="DYT253" s="436"/>
      <c r="DYU253" s="436"/>
      <c r="DYV253" s="436"/>
      <c r="DYW253" s="436"/>
      <c r="DYX253" s="436"/>
      <c r="DYY253" s="436"/>
      <c r="DYZ253" s="436"/>
      <c r="DZA253" s="436"/>
      <c r="DZB253" s="436"/>
      <c r="DZC253" s="436"/>
      <c r="DZD253" s="436"/>
      <c r="DZE253" s="436"/>
      <c r="DZF253" s="436"/>
      <c r="DZG253" s="436"/>
      <c r="DZH253" s="436"/>
      <c r="DZI253" s="436"/>
      <c r="DZJ253" s="436"/>
      <c r="DZK253" s="436"/>
      <c r="DZL253" s="436"/>
      <c r="DZM253" s="436"/>
      <c r="DZN253" s="436"/>
      <c r="DZO253" s="436"/>
      <c r="DZP253" s="436"/>
      <c r="DZQ253" s="436"/>
      <c r="DZR253" s="436"/>
      <c r="DZS253" s="436"/>
      <c r="DZT253" s="436"/>
      <c r="DZU253" s="436"/>
      <c r="DZV253" s="436"/>
      <c r="DZW253" s="436"/>
      <c r="DZX253" s="436"/>
      <c r="DZY253" s="436"/>
      <c r="DZZ253" s="436"/>
      <c r="EAA253" s="436"/>
      <c r="EAB253" s="436"/>
      <c r="EAC253" s="436"/>
      <c r="EAD253" s="436"/>
      <c r="EAE253" s="436"/>
      <c r="EAF253" s="436"/>
      <c r="EAG253" s="436"/>
      <c r="EAH253" s="436"/>
      <c r="EAI253" s="436"/>
      <c r="EAJ253" s="436"/>
      <c r="EAK253" s="436"/>
      <c r="EAL253" s="436"/>
      <c r="EAM253" s="436"/>
      <c r="EAN253" s="436"/>
      <c r="EAO253" s="436"/>
      <c r="EAP253" s="436"/>
      <c r="EAQ253" s="436"/>
      <c r="EAR253" s="436"/>
      <c r="EAS253" s="436"/>
      <c r="EAT253" s="436"/>
      <c r="EAU253" s="436"/>
      <c r="EAV253" s="436"/>
      <c r="EAW253" s="436"/>
      <c r="EAX253" s="436"/>
      <c r="EAY253" s="436"/>
      <c r="EAZ253" s="436"/>
      <c r="EBA253" s="436"/>
      <c r="EBB253" s="436"/>
      <c r="EBC253" s="436"/>
      <c r="EBD253" s="436"/>
      <c r="EBE253" s="436"/>
      <c r="EBF253" s="436"/>
      <c r="EBG253" s="436"/>
      <c r="EBH253" s="436"/>
      <c r="EBI253" s="436"/>
      <c r="EBJ253" s="436"/>
      <c r="EBK253" s="436"/>
      <c r="EBL253" s="436"/>
      <c r="EBM253" s="436"/>
      <c r="EBN253" s="436"/>
      <c r="EBO253" s="436"/>
      <c r="EBP253" s="436"/>
      <c r="EBQ253" s="436"/>
      <c r="EBR253" s="436"/>
      <c r="EBS253" s="436"/>
      <c r="EBT253" s="436"/>
      <c r="EBU253" s="436"/>
      <c r="EBV253" s="436"/>
      <c r="EBW253" s="436"/>
      <c r="EBX253" s="436"/>
      <c r="EBY253" s="436"/>
      <c r="EBZ253" s="436"/>
      <c r="ECA253" s="436"/>
      <c r="ECB253" s="436"/>
      <c r="ECC253" s="436"/>
      <c r="ECD253" s="436"/>
      <c r="ECE253" s="436"/>
      <c r="ECF253" s="436"/>
      <c r="ECG253" s="436"/>
      <c r="ECH253" s="436"/>
      <c r="ECI253" s="436"/>
      <c r="ECJ253" s="436"/>
      <c r="ECK253" s="436"/>
      <c r="ECL253" s="436"/>
      <c r="ECM253" s="436"/>
      <c r="ECN253" s="436"/>
      <c r="ECO253" s="436"/>
      <c r="ECP253" s="436"/>
      <c r="ECQ253" s="436"/>
      <c r="ECR253" s="436"/>
      <c r="ECS253" s="436"/>
      <c r="ECT253" s="436"/>
      <c r="ECU253" s="436"/>
      <c r="ECV253" s="436"/>
      <c r="ECW253" s="436"/>
      <c r="ECX253" s="436"/>
      <c r="ECY253" s="436"/>
      <c r="ECZ253" s="436"/>
      <c r="EDA253" s="436"/>
      <c r="EDB253" s="436"/>
      <c r="EDC253" s="436"/>
      <c r="EDD253" s="436"/>
      <c r="EDE253" s="436"/>
      <c r="EDF253" s="436"/>
      <c r="EDG253" s="436"/>
      <c r="EDH253" s="436"/>
      <c r="EDI253" s="436"/>
      <c r="EDJ253" s="436"/>
      <c r="EDK253" s="436"/>
      <c r="EDL253" s="436"/>
      <c r="EDM253" s="436"/>
      <c r="EDN253" s="436"/>
      <c r="EDO253" s="436"/>
      <c r="EDP253" s="436"/>
      <c r="EDQ253" s="436"/>
      <c r="EDR253" s="436"/>
      <c r="EDS253" s="436"/>
      <c r="EDT253" s="436"/>
      <c r="EDU253" s="436"/>
      <c r="EDV253" s="436"/>
      <c r="EDW253" s="436"/>
      <c r="EDX253" s="436"/>
      <c r="EDY253" s="436"/>
      <c r="EDZ253" s="436"/>
      <c r="EEA253" s="436"/>
      <c r="EEB253" s="436"/>
      <c r="EEC253" s="436"/>
      <c r="EED253" s="436"/>
      <c r="EEE253" s="436"/>
      <c r="EEF253" s="436"/>
      <c r="EEG253" s="436"/>
      <c r="EEH253" s="436"/>
      <c r="EEI253" s="436"/>
      <c r="EEJ253" s="436"/>
      <c r="EEK253" s="436"/>
      <c r="EEL253" s="436"/>
      <c r="EEM253" s="436"/>
      <c r="EEN253" s="436"/>
      <c r="EEO253" s="436"/>
      <c r="EEP253" s="436"/>
      <c r="EEQ253" s="436"/>
      <c r="EER253" s="436"/>
      <c r="EES253" s="436"/>
      <c r="EET253" s="436"/>
      <c r="EEU253" s="436"/>
      <c r="EEV253" s="436"/>
      <c r="EEW253" s="436"/>
      <c r="EEX253" s="436"/>
      <c r="EEY253" s="436"/>
      <c r="EEZ253" s="436"/>
      <c r="EFA253" s="436"/>
      <c r="EFB253" s="436"/>
      <c r="EFC253" s="436"/>
      <c r="EFD253" s="436"/>
      <c r="EFE253" s="436"/>
      <c r="EFF253" s="436"/>
      <c r="EFG253" s="436"/>
      <c r="EFH253" s="436"/>
      <c r="EFI253" s="436"/>
      <c r="EFJ253" s="436"/>
      <c r="EFK253" s="436"/>
      <c r="EFL253" s="436"/>
      <c r="EFM253" s="436"/>
      <c r="EFN253" s="436"/>
      <c r="EFO253" s="436"/>
      <c r="EFP253" s="436"/>
      <c r="EFQ253" s="436"/>
      <c r="EFR253" s="436"/>
      <c r="EFS253" s="436"/>
      <c r="EFT253" s="436"/>
      <c r="EFU253" s="436"/>
      <c r="EFV253" s="436"/>
      <c r="EFW253" s="436"/>
      <c r="EFX253" s="436"/>
      <c r="EFY253" s="436"/>
      <c r="EFZ253" s="436"/>
      <c r="EGA253" s="436"/>
      <c r="EGB253" s="436"/>
      <c r="EGC253" s="436"/>
      <c r="EGD253" s="436"/>
      <c r="EGE253" s="436"/>
      <c r="EGF253" s="436"/>
      <c r="EGG253" s="436"/>
      <c r="EGH253" s="436"/>
      <c r="EGI253" s="436"/>
      <c r="EGJ253" s="436"/>
      <c r="EGK253" s="436"/>
      <c r="EGL253" s="436"/>
      <c r="EGM253" s="436"/>
      <c r="EGN253" s="436"/>
      <c r="EGO253" s="436"/>
      <c r="EGP253" s="436"/>
      <c r="EGQ253" s="436"/>
      <c r="EGR253" s="436"/>
      <c r="EGS253" s="436"/>
      <c r="EGT253" s="436"/>
      <c r="EGU253" s="436"/>
      <c r="EGV253" s="436"/>
      <c r="EGW253" s="436"/>
      <c r="EGX253" s="436"/>
      <c r="EGY253" s="436"/>
      <c r="EGZ253" s="436"/>
      <c r="EHA253" s="436"/>
      <c r="EHB253" s="436"/>
      <c r="EHC253" s="436"/>
      <c r="EHD253" s="436"/>
      <c r="EHE253" s="436"/>
      <c r="EHF253" s="436"/>
      <c r="EHG253" s="436"/>
      <c r="EHH253" s="436"/>
      <c r="EHI253" s="436"/>
      <c r="EHJ253" s="436"/>
      <c r="EHK253" s="436"/>
      <c r="EHL253" s="436"/>
      <c r="EHM253" s="436"/>
      <c r="EHN253" s="436"/>
      <c r="EHO253" s="436"/>
      <c r="EHP253" s="436"/>
      <c r="EHQ253" s="436"/>
      <c r="EHR253" s="436"/>
      <c r="EHS253" s="436"/>
      <c r="EHT253" s="436"/>
      <c r="EHU253" s="436"/>
      <c r="EHV253" s="436"/>
      <c r="EHW253" s="436"/>
      <c r="EHX253" s="436"/>
      <c r="EHY253" s="436"/>
      <c r="EHZ253" s="436"/>
      <c r="EIA253" s="436"/>
      <c r="EIB253" s="436"/>
      <c r="EIC253" s="436"/>
      <c r="EID253" s="436"/>
      <c r="EIE253" s="436"/>
      <c r="EIF253" s="436"/>
      <c r="EIG253" s="436"/>
      <c r="EIH253" s="436"/>
      <c r="EII253" s="436"/>
      <c r="EIJ253" s="436"/>
      <c r="EIK253" s="436"/>
      <c r="EIL253" s="436"/>
      <c r="EIM253" s="436"/>
      <c r="EIN253" s="436"/>
      <c r="EIO253" s="436"/>
      <c r="EIP253" s="436"/>
      <c r="EIQ253" s="436"/>
      <c r="EIR253" s="436"/>
      <c r="EIS253" s="436"/>
      <c r="EIT253" s="436"/>
      <c r="EIU253" s="436"/>
      <c r="EIV253" s="436"/>
      <c r="EIW253" s="436"/>
      <c r="EIX253" s="436"/>
      <c r="EIY253" s="436"/>
      <c r="EIZ253" s="436"/>
      <c r="EJA253" s="436"/>
      <c r="EJB253" s="436"/>
      <c r="EJC253" s="436"/>
      <c r="EJD253" s="436"/>
      <c r="EJE253" s="436"/>
      <c r="EJF253" s="436"/>
      <c r="EJG253" s="436"/>
      <c r="EJH253" s="436"/>
      <c r="EJI253" s="436"/>
      <c r="EJJ253" s="436"/>
      <c r="EJK253" s="436"/>
      <c r="EJL253" s="436"/>
      <c r="EJM253" s="436"/>
      <c r="EJN253" s="436"/>
      <c r="EJO253" s="436"/>
      <c r="EJP253" s="436"/>
      <c r="EJQ253" s="436"/>
      <c r="EJR253" s="436"/>
      <c r="EJS253" s="436"/>
      <c r="EJT253" s="436"/>
      <c r="EJU253" s="436"/>
      <c r="EJV253" s="436"/>
      <c r="EJW253" s="436"/>
      <c r="EJX253" s="436"/>
      <c r="EJY253" s="436"/>
      <c r="EJZ253" s="436"/>
      <c r="EKA253" s="436"/>
      <c r="EKB253" s="436"/>
      <c r="EKC253" s="436"/>
      <c r="EKD253" s="436"/>
      <c r="EKE253" s="436"/>
      <c r="EKF253" s="436"/>
      <c r="EKG253" s="436"/>
      <c r="EKH253" s="436"/>
      <c r="EKI253" s="436"/>
      <c r="EKJ253" s="436"/>
      <c r="EKK253" s="436"/>
      <c r="EKL253" s="436"/>
      <c r="EKM253" s="436"/>
      <c r="EKN253" s="436"/>
      <c r="EKO253" s="436"/>
      <c r="EKP253" s="436"/>
      <c r="EKQ253" s="436"/>
      <c r="EKR253" s="436"/>
      <c r="EKS253" s="436"/>
      <c r="EKT253" s="436"/>
      <c r="EKU253" s="436"/>
      <c r="EKV253" s="436"/>
      <c r="EKW253" s="436"/>
      <c r="EKX253" s="436"/>
      <c r="EKY253" s="436"/>
      <c r="EKZ253" s="436"/>
      <c r="ELA253" s="436"/>
      <c r="ELB253" s="436"/>
      <c r="ELC253" s="436"/>
      <c r="ELD253" s="436"/>
      <c r="ELE253" s="436"/>
      <c r="ELF253" s="436"/>
      <c r="ELG253" s="436"/>
      <c r="ELH253" s="436"/>
      <c r="ELI253" s="436"/>
      <c r="ELJ253" s="436"/>
      <c r="ELK253" s="436"/>
      <c r="ELL253" s="436"/>
      <c r="ELM253" s="436"/>
      <c r="ELN253" s="436"/>
      <c r="ELO253" s="436"/>
      <c r="ELP253" s="436"/>
      <c r="ELQ253" s="436"/>
      <c r="ELR253" s="436"/>
      <c r="ELS253" s="436"/>
      <c r="ELT253" s="436"/>
      <c r="ELU253" s="436"/>
      <c r="ELV253" s="436"/>
      <c r="ELW253" s="436"/>
      <c r="ELX253" s="436"/>
      <c r="ELY253" s="436"/>
      <c r="ELZ253" s="436"/>
      <c r="EMA253" s="436"/>
      <c r="EMB253" s="436"/>
      <c r="EMC253" s="436"/>
      <c r="EMD253" s="436"/>
      <c r="EME253" s="436"/>
      <c r="EMF253" s="436"/>
      <c r="EMG253" s="436"/>
      <c r="EMH253" s="436"/>
      <c r="EMI253" s="436"/>
      <c r="EMJ253" s="436"/>
      <c r="EMK253" s="436"/>
      <c r="EML253" s="436"/>
      <c r="EMM253" s="436"/>
      <c r="EMN253" s="436"/>
      <c r="EMO253" s="436"/>
      <c r="EMP253" s="436"/>
      <c r="EMQ253" s="436"/>
      <c r="EMR253" s="436"/>
      <c r="EMS253" s="436"/>
      <c r="EMT253" s="436"/>
      <c r="EMU253" s="436"/>
      <c r="EMV253" s="436"/>
      <c r="EMW253" s="436"/>
      <c r="EMX253" s="436"/>
      <c r="EMY253" s="436"/>
      <c r="EMZ253" s="436"/>
      <c r="ENA253" s="436"/>
      <c r="ENB253" s="436"/>
      <c r="ENC253" s="436"/>
      <c r="END253" s="436"/>
      <c r="ENE253" s="436"/>
      <c r="ENF253" s="436"/>
      <c r="ENG253" s="436"/>
      <c r="ENH253" s="436"/>
      <c r="ENI253" s="436"/>
      <c r="ENJ253" s="436"/>
      <c r="ENK253" s="436"/>
      <c r="ENL253" s="436"/>
      <c r="ENM253" s="436"/>
      <c r="ENN253" s="436"/>
      <c r="ENO253" s="436"/>
      <c r="ENP253" s="436"/>
      <c r="ENQ253" s="436"/>
      <c r="ENR253" s="436"/>
      <c r="ENS253" s="436"/>
      <c r="ENT253" s="436"/>
      <c r="ENU253" s="436"/>
      <c r="ENV253" s="436"/>
      <c r="ENW253" s="436"/>
      <c r="ENX253" s="436"/>
      <c r="ENY253" s="436"/>
      <c r="ENZ253" s="436"/>
      <c r="EOA253" s="436"/>
      <c r="EOB253" s="436"/>
      <c r="EOC253" s="436"/>
      <c r="EOD253" s="436"/>
      <c r="EOE253" s="436"/>
      <c r="EOF253" s="436"/>
      <c r="EOG253" s="436"/>
      <c r="EOH253" s="436"/>
      <c r="EOI253" s="436"/>
      <c r="EOJ253" s="436"/>
      <c r="EOK253" s="436"/>
      <c r="EOL253" s="436"/>
      <c r="EOM253" s="436"/>
      <c r="EON253" s="436"/>
      <c r="EOO253" s="436"/>
      <c r="EOP253" s="436"/>
      <c r="EOQ253" s="436"/>
      <c r="EOR253" s="436"/>
      <c r="EOS253" s="436"/>
      <c r="EOT253" s="436"/>
      <c r="EOU253" s="436"/>
      <c r="EOV253" s="436"/>
      <c r="EOW253" s="436"/>
      <c r="EOX253" s="436"/>
      <c r="EOY253" s="436"/>
      <c r="EOZ253" s="436"/>
      <c r="EPA253" s="436"/>
      <c r="EPB253" s="436"/>
      <c r="EPC253" s="436"/>
      <c r="EPD253" s="436"/>
      <c r="EPE253" s="436"/>
      <c r="EPF253" s="436"/>
      <c r="EPG253" s="436"/>
      <c r="EPH253" s="436"/>
      <c r="EPI253" s="436"/>
      <c r="EPJ253" s="436"/>
      <c r="EPK253" s="436"/>
      <c r="EPL253" s="436"/>
      <c r="EPM253" s="436"/>
      <c r="EPN253" s="436"/>
      <c r="EPO253" s="436"/>
      <c r="EPP253" s="436"/>
      <c r="EPQ253" s="436"/>
      <c r="EPR253" s="436"/>
      <c r="EPS253" s="436"/>
      <c r="EPT253" s="436"/>
      <c r="EPU253" s="436"/>
      <c r="EPV253" s="436"/>
      <c r="EPW253" s="436"/>
      <c r="EPX253" s="436"/>
      <c r="EPY253" s="436"/>
      <c r="EPZ253" s="436"/>
      <c r="EQA253" s="436"/>
      <c r="EQB253" s="436"/>
      <c r="EQC253" s="436"/>
      <c r="EQD253" s="436"/>
      <c r="EQE253" s="436"/>
      <c r="EQF253" s="436"/>
      <c r="EQG253" s="436"/>
      <c r="EQH253" s="436"/>
      <c r="EQI253" s="436"/>
      <c r="EQJ253" s="436"/>
      <c r="EQK253" s="436"/>
      <c r="EQL253" s="436"/>
      <c r="EQM253" s="436"/>
      <c r="EQN253" s="436"/>
      <c r="EQO253" s="436"/>
      <c r="EQP253" s="436"/>
      <c r="EQQ253" s="436"/>
      <c r="EQR253" s="436"/>
      <c r="EQS253" s="436"/>
      <c r="EQT253" s="436"/>
      <c r="EQU253" s="436"/>
      <c r="EQV253" s="436"/>
      <c r="EQW253" s="436"/>
      <c r="EQX253" s="436"/>
      <c r="EQY253" s="436"/>
      <c r="EQZ253" s="436"/>
      <c r="ERA253" s="436"/>
      <c r="ERB253" s="436"/>
      <c r="ERC253" s="436"/>
      <c r="ERD253" s="436"/>
      <c r="ERE253" s="436"/>
      <c r="ERF253" s="436"/>
      <c r="ERG253" s="436"/>
      <c r="ERH253" s="436"/>
      <c r="ERI253" s="436"/>
      <c r="ERJ253" s="436"/>
      <c r="ERK253" s="436"/>
      <c r="ERL253" s="436"/>
      <c r="ERM253" s="436"/>
      <c r="ERN253" s="436"/>
      <c r="ERO253" s="436"/>
      <c r="ERP253" s="436"/>
      <c r="ERQ253" s="436"/>
      <c r="ERR253" s="436"/>
      <c r="ERS253" s="436"/>
      <c r="ERT253" s="436"/>
      <c r="ERU253" s="436"/>
      <c r="ERV253" s="436"/>
      <c r="ERW253" s="436"/>
      <c r="ERX253" s="436"/>
      <c r="ERY253" s="436"/>
      <c r="ERZ253" s="436"/>
      <c r="ESA253" s="436"/>
      <c r="ESB253" s="436"/>
      <c r="ESC253" s="436"/>
      <c r="ESD253" s="436"/>
      <c r="ESE253" s="436"/>
      <c r="ESF253" s="436"/>
      <c r="ESG253" s="436"/>
      <c r="ESH253" s="436"/>
      <c r="ESI253" s="436"/>
      <c r="ESJ253" s="436"/>
      <c r="ESK253" s="436"/>
      <c r="ESL253" s="436"/>
      <c r="ESM253" s="436"/>
      <c r="ESN253" s="436"/>
      <c r="ESO253" s="436"/>
      <c r="ESP253" s="436"/>
      <c r="ESQ253" s="436"/>
      <c r="ESR253" s="436"/>
      <c r="ESS253" s="436"/>
      <c r="EST253" s="436"/>
      <c r="ESU253" s="436"/>
      <c r="ESV253" s="436"/>
      <c r="ESW253" s="436"/>
      <c r="ESX253" s="436"/>
      <c r="ESY253" s="436"/>
      <c r="ESZ253" s="436"/>
      <c r="ETA253" s="436"/>
      <c r="ETB253" s="436"/>
      <c r="ETC253" s="436"/>
      <c r="ETD253" s="436"/>
      <c r="ETE253" s="436"/>
      <c r="ETF253" s="436"/>
      <c r="ETG253" s="436"/>
      <c r="ETH253" s="436"/>
      <c r="ETI253" s="436"/>
      <c r="ETJ253" s="436"/>
      <c r="ETK253" s="436"/>
      <c r="ETL253" s="436"/>
      <c r="ETM253" s="436"/>
      <c r="ETN253" s="436"/>
      <c r="ETO253" s="436"/>
      <c r="ETP253" s="436"/>
      <c r="ETQ253" s="436"/>
      <c r="ETR253" s="436"/>
      <c r="ETS253" s="436"/>
      <c r="ETT253" s="436"/>
      <c r="ETU253" s="436"/>
      <c r="ETV253" s="436"/>
      <c r="ETW253" s="436"/>
      <c r="ETX253" s="436"/>
      <c r="ETY253" s="436"/>
      <c r="ETZ253" s="436"/>
      <c r="EUA253" s="436"/>
      <c r="EUB253" s="436"/>
      <c r="EUC253" s="436"/>
      <c r="EUD253" s="436"/>
      <c r="EUE253" s="436"/>
      <c r="EUF253" s="436"/>
      <c r="EUG253" s="436"/>
      <c r="EUH253" s="436"/>
      <c r="EUI253" s="436"/>
      <c r="EUJ253" s="436"/>
      <c r="EUK253" s="436"/>
      <c r="EUL253" s="436"/>
      <c r="EUM253" s="436"/>
      <c r="EUN253" s="436"/>
      <c r="EUO253" s="436"/>
      <c r="EUP253" s="436"/>
      <c r="EUQ253" s="436"/>
      <c r="EUR253" s="436"/>
      <c r="EUS253" s="436"/>
      <c r="EUT253" s="436"/>
      <c r="EUU253" s="436"/>
      <c r="EUV253" s="436"/>
      <c r="EUW253" s="436"/>
      <c r="EUX253" s="436"/>
      <c r="EUY253" s="436"/>
      <c r="EUZ253" s="436"/>
      <c r="EVA253" s="436"/>
      <c r="EVB253" s="436"/>
      <c r="EVC253" s="436"/>
      <c r="EVD253" s="436"/>
      <c r="EVE253" s="436"/>
      <c r="EVF253" s="436"/>
      <c r="EVG253" s="436"/>
      <c r="EVH253" s="436"/>
      <c r="EVI253" s="436"/>
      <c r="EVJ253" s="436"/>
      <c r="EVK253" s="436"/>
      <c r="EVL253" s="436"/>
      <c r="EVM253" s="436"/>
      <c r="EVN253" s="436"/>
      <c r="EVO253" s="436"/>
      <c r="EVP253" s="436"/>
      <c r="EVQ253" s="436"/>
      <c r="EVR253" s="436"/>
      <c r="EVS253" s="436"/>
      <c r="EVT253" s="436"/>
      <c r="EVU253" s="436"/>
      <c r="EVV253" s="436"/>
      <c r="EVW253" s="436"/>
      <c r="EVX253" s="436"/>
      <c r="EVY253" s="436"/>
      <c r="EVZ253" s="436"/>
      <c r="EWA253" s="436"/>
      <c r="EWB253" s="436"/>
      <c r="EWC253" s="436"/>
      <c r="EWD253" s="436"/>
      <c r="EWE253" s="436"/>
      <c r="EWF253" s="436"/>
      <c r="EWG253" s="436"/>
      <c r="EWH253" s="436"/>
      <c r="EWI253" s="436"/>
      <c r="EWJ253" s="436"/>
      <c r="EWK253" s="436"/>
      <c r="EWL253" s="436"/>
      <c r="EWM253" s="436"/>
      <c r="EWN253" s="436"/>
      <c r="EWO253" s="436"/>
      <c r="EWP253" s="436"/>
      <c r="EWQ253" s="436"/>
      <c r="EWR253" s="436"/>
      <c r="EWS253" s="436"/>
      <c r="EWT253" s="436"/>
      <c r="EWU253" s="436"/>
      <c r="EWV253" s="436"/>
      <c r="EWW253" s="436"/>
      <c r="EWX253" s="436"/>
      <c r="EWY253" s="436"/>
      <c r="EWZ253" s="436"/>
      <c r="EXA253" s="436"/>
      <c r="EXB253" s="436"/>
      <c r="EXC253" s="436"/>
      <c r="EXD253" s="436"/>
      <c r="EXE253" s="436"/>
      <c r="EXF253" s="436"/>
      <c r="EXG253" s="436"/>
      <c r="EXH253" s="436"/>
      <c r="EXI253" s="436"/>
      <c r="EXJ253" s="436"/>
      <c r="EXK253" s="436"/>
      <c r="EXL253" s="436"/>
      <c r="EXM253" s="436"/>
      <c r="EXN253" s="436"/>
      <c r="EXO253" s="436"/>
      <c r="EXP253" s="436"/>
      <c r="EXQ253" s="436"/>
      <c r="EXR253" s="436"/>
      <c r="EXS253" s="436"/>
      <c r="EXT253" s="436"/>
      <c r="EXU253" s="436"/>
      <c r="EXV253" s="436"/>
      <c r="EXW253" s="436"/>
      <c r="EXX253" s="436"/>
      <c r="EXY253" s="436"/>
      <c r="EXZ253" s="436"/>
      <c r="EYA253" s="436"/>
      <c r="EYB253" s="436"/>
      <c r="EYC253" s="436"/>
      <c r="EYD253" s="436"/>
      <c r="EYE253" s="436"/>
      <c r="EYF253" s="436"/>
      <c r="EYG253" s="436"/>
      <c r="EYH253" s="436"/>
      <c r="EYI253" s="436"/>
      <c r="EYJ253" s="436"/>
      <c r="EYK253" s="436"/>
      <c r="EYL253" s="436"/>
      <c r="EYM253" s="436"/>
      <c r="EYN253" s="436"/>
      <c r="EYO253" s="436"/>
      <c r="EYP253" s="436"/>
      <c r="EYQ253" s="436"/>
      <c r="EYR253" s="436"/>
      <c r="EYS253" s="436"/>
      <c r="EYT253" s="436"/>
      <c r="EYU253" s="436"/>
      <c r="EYV253" s="436"/>
      <c r="EYW253" s="436"/>
      <c r="EYX253" s="436"/>
      <c r="EYY253" s="436"/>
      <c r="EYZ253" s="436"/>
      <c r="EZA253" s="436"/>
      <c r="EZB253" s="436"/>
      <c r="EZC253" s="436"/>
      <c r="EZD253" s="436"/>
      <c r="EZE253" s="436"/>
      <c r="EZF253" s="436"/>
      <c r="EZG253" s="436"/>
      <c r="EZH253" s="436"/>
      <c r="EZI253" s="436"/>
      <c r="EZJ253" s="436"/>
      <c r="EZK253" s="436"/>
      <c r="EZL253" s="436"/>
      <c r="EZM253" s="436"/>
      <c r="EZN253" s="436"/>
      <c r="EZO253" s="436"/>
      <c r="EZP253" s="436"/>
      <c r="EZQ253" s="436"/>
      <c r="EZR253" s="436"/>
      <c r="EZS253" s="436"/>
      <c r="EZT253" s="436"/>
      <c r="EZU253" s="436"/>
      <c r="EZV253" s="436"/>
      <c r="EZW253" s="436"/>
      <c r="EZX253" s="436"/>
      <c r="EZY253" s="436"/>
      <c r="EZZ253" s="436"/>
      <c r="FAA253" s="436"/>
      <c r="FAB253" s="436"/>
      <c r="FAC253" s="436"/>
      <c r="FAD253" s="436"/>
      <c r="FAE253" s="436"/>
      <c r="FAF253" s="436"/>
      <c r="FAG253" s="436"/>
      <c r="FAH253" s="436"/>
      <c r="FAI253" s="436"/>
      <c r="FAJ253" s="436"/>
      <c r="FAK253" s="436"/>
      <c r="FAL253" s="436"/>
      <c r="FAM253" s="436"/>
      <c r="FAN253" s="436"/>
      <c r="FAO253" s="436"/>
      <c r="FAP253" s="436"/>
      <c r="FAQ253" s="436"/>
      <c r="FAR253" s="436"/>
      <c r="FAS253" s="436"/>
      <c r="FAT253" s="436"/>
      <c r="FAU253" s="436"/>
      <c r="FAV253" s="436"/>
      <c r="FAW253" s="436"/>
      <c r="FAX253" s="436"/>
      <c r="FAY253" s="436"/>
      <c r="FAZ253" s="436"/>
      <c r="FBA253" s="436"/>
      <c r="FBB253" s="436"/>
      <c r="FBC253" s="436"/>
      <c r="FBD253" s="436"/>
      <c r="FBE253" s="436"/>
      <c r="FBF253" s="436"/>
      <c r="FBG253" s="436"/>
      <c r="FBH253" s="436"/>
      <c r="FBI253" s="436"/>
      <c r="FBJ253" s="436"/>
      <c r="FBK253" s="436"/>
      <c r="FBL253" s="436"/>
      <c r="FBM253" s="436"/>
      <c r="FBN253" s="436"/>
      <c r="FBO253" s="436"/>
      <c r="FBP253" s="436"/>
      <c r="FBQ253" s="436"/>
      <c r="FBR253" s="436"/>
      <c r="FBS253" s="436"/>
      <c r="FBT253" s="436"/>
      <c r="FBU253" s="436"/>
      <c r="FBV253" s="436"/>
      <c r="FBW253" s="436"/>
      <c r="FBX253" s="436"/>
      <c r="FBY253" s="436"/>
      <c r="FBZ253" s="436"/>
      <c r="FCA253" s="436"/>
      <c r="FCB253" s="436"/>
      <c r="FCC253" s="436"/>
      <c r="FCD253" s="436"/>
      <c r="FCE253" s="436"/>
      <c r="FCF253" s="436"/>
      <c r="FCG253" s="436"/>
      <c r="FCH253" s="436"/>
      <c r="FCI253" s="436"/>
      <c r="FCJ253" s="436"/>
      <c r="FCK253" s="436"/>
      <c r="FCL253" s="436"/>
      <c r="FCM253" s="436"/>
      <c r="FCN253" s="436"/>
      <c r="FCO253" s="436"/>
      <c r="FCP253" s="436"/>
      <c r="FCQ253" s="436"/>
      <c r="FCR253" s="436"/>
      <c r="FCS253" s="436"/>
      <c r="FCT253" s="436"/>
      <c r="FCU253" s="436"/>
      <c r="FCV253" s="436"/>
      <c r="FCW253" s="436"/>
      <c r="FCX253" s="436"/>
      <c r="FCY253" s="436"/>
      <c r="FCZ253" s="436"/>
      <c r="FDA253" s="436"/>
      <c r="FDB253" s="436"/>
      <c r="FDC253" s="436"/>
      <c r="FDD253" s="436"/>
      <c r="FDE253" s="436"/>
      <c r="FDF253" s="436"/>
      <c r="FDG253" s="436"/>
      <c r="FDH253" s="436"/>
      <c r="FDI253" s="436"/>
      <c r="FDJ253" s="436"/>
      <c r="FDK253" s="436"/>
      <c r="FDL253" s="436"/>
      <c r="FDM253" s="436"/>
      <c r="FDN253" s="436"/>
      <c r="FDO253" s="436"/>
      <c r="FDP253" s="436"/>
      <c r="FDQ253" s="436"/>
      <c r="FDR253" s="436"/>
      <c r="FDS253" s="436"/>
      <c r="FDT253" s="436"/>
      <c r="FDU253" s="436"/>
      <c r="FDV253" s="436"/>
      <c r="FDW253" s="436"/>
      <c r="FDX253" s="436"/>
      <c r="FDY253" s="436"/>
      <c r="FDZ253" s="436"/>
      <c r="FEA253" s="436"/>
      <c r="FEB253" s="436"/>
      <c r="FEC253" s="436"/>
      <c r="FED253" s="436"/>
      <c r="FEE253" s="436"/>
      <c r="FEF253" s="436"/>
      <c r="FEG253" s="436"/>
      <c r="FEH253" s="436"/>
      <c r="FEI253" s="436"/>
      <c r="FEJ253" s="436"/>
      <c r="FEK253" s="436"/>
      <c r="FEL253" s="436"/>
      <c r="FEM253" s="436"/>
      <c r="FEN253" s="436"/>
      <c r="FEO253" s="436"/>
      <c r="FEP253" s="436"/>
      <c r="FEQ253" s="436"/>
      <c r="FER253" s="436"/>
      <c r="FES253" s="436"/>
      <c r="FET253" s="436"/>
      <c r="FEU253" s="436"/>
      <c r="FEV253" s="436"/>
      <c r="FEW253" s="436"/>
      <c r="FEX253" s="436"/>
      <c r="FEY253" s="436"/>
      <c r="FEZ253" s="436"/>
      <c r="FFA253" s="436"/>
      <c r="FFB253" s="436"/>
      <c r="FFC253" s="436"/>
      <c r="FFD253" s="436"/>
      <c r="FFE253" s="436"/>
      <c r="FFF253" s="436"/>
      <c r="FFG253" s="436"/>
      <c r="FFH253" s="436"/>
      <c r="FFI253" s="436"/>
      <c r="FFJ253" s="436"/>
      <c r="FFK253" s="436"/>
      <c r="FFL253" s="436"/>
      <c r="FFM253" s="436"/>
      <c r="FFN253" s="436"/>
      <c r="FFO253" s="436"/>
      <c r="FFP253" s="436"/>
      <c r="FFQ253" s="436"/>
      <c r="FFR253" s="436"/>
      <c r="FFS253" s="436"/>
      <c r="FFT253" s="436"/>
      <c r="FFU253" s="436"/>
      <c r="FFV253" s="436"/>
      <c r="FFW253" s="436"/>
      <c r="FFX253" s="436"/>
      <c r="FFY253" s="436"/>
      <c r="FFZ253" s="436"/>
      <c r="FGA253" s="436"/>
      <c r="FGB253" s="436"/>
      <c r="FGC253" s="436"/>
      <c r="FGD253" s="436"/>
      <c r="FGE253" s="436"/>
      <c r="FGF253" s="436"/>
      <c r="FGG253" s="436"/>
      <c r="FGH253" s="436"/>
      <c r="FGI253" s="436"/>
      <c r="FGJ253" s="436"/>
      <c r="FGK253" s="436"/>
      <c r="FGL253" s="436"/>
      <c r="FGM253" s="436"/>
      <c r="FGN253" s="436"/>
      <c r="FGO253" s="436"/>
      <c r="FGP253" s="436"/>
      <c r="FGQ253" s="436"/>
      <c r="FGR253" s="436"/>
      <c r="FGS253" s="436"/>
      <c r="FGT253" s="436"/>
      <c r="FGU253" s="436"/>
      <c r="FGV253" s="436"/>
      <c r="FGW253" s="436"/>
      <c r="FGX253" s="436"/>
      <c r="FGY253" s="436"/>
      <c r="FGZ253" s="436"/>
      <c r="FHA253" s="436"/>
      <c r="FHB253" s="436"/>
      <c r="FHC253" s="436"/>
      <c r="FHD253" s="436"/>
      <c r="FHE253" s="436"/>
      <c r="FHF253" s="436"/>
      <c r="FHG253" s="436"/>
      <c r="FHH253" s="436"/>
      <c r="FHI253" s="436"/>
      <c r="FHJ253" s="436"/>
      <c r="FHK253" s="436"/>
      <c r="FHL253" s="436"/>
      <c r="FHM253" s="436"/>
      <c r="FHN253" s="436"/>
      <c r="FHO253" s="436"/>
      <c r="FHP253" s="436"/>
      <c r="FHQ253" s="436"/>
      <c r="FHR253" s="436"/>
      <c r="FHS253" s="436"/>
      <c r="FHT253" s="436"/>
      <c r="FHU253" s="436"/>
      <c r="FHV253" s="436"/>
      <c r="FHW253" s="436"/>
      <c r="FHX253" s="436"/>
      <c r="FHY253" s="436"/>
      <c r="FHZ253" s="436"/>
      <c r="FIA253" s="436"/>
      <c r="FIB253" s="436"/>
      <c r="FIC253" s="436"/>
      <c r="FID253" s="436"/>
      <c r="FIE253" s="436"/>
      <c r="FIF253" s="436"/>
      <c r="FIG253" s="436"/>
      <c r="FIH253" s="436"/>
      <c r="FII253" s="436"/>
      <c r="FIJ253" s="436"/>
      <c r="FIK253" s="436"/>
      <c r="FIL253" s="436"/>
      <c r="FIM253" s="436"/>
      <c r="FIN253" s="436"/>
      <c r="FIO253" s="436"/>
      <c r="FIP253" s="436"/>
      <c r="FIQ253" s="436"/>
      <c r="FIR253" s="436"/>
      <c r="FIS253" s="436"/>
      <c r="FIT253" s="436"/>
      <c r="FIU253" s="436"/>
      <c r="FIV253" s="436"/>
      <c r="FIW253" s="436"/>
      <c r="FIX253" s="436"/>
      <c r="FIY253" s="436"/>
      <c r="FIZ253" s="436"/>
      <c r="FJA253" s="436"/>
      <c r="FJB253" s="436"/>
      <c r="FJC253" s="436"/>
      <c r="FJD253" s="436"/>
      <c r="FJE253" s="436"/>
      <c r="FJF253" s="436"/>
      <c r="FJG253" s="436"/>
      <c r="FJH253" s="436"/>
      <c r="FJI253" s="436"/>
      <c r="FJJ253" s="436"/>
      <c r="FJK253" s="436"/>
      <c r="FJL253" s="436"/>
      <c r="FJM253" s="436"/>
      <c r="FJN253" s="436"/>
      <c r="FJO253" s="436"/>
      <c r="FJP253" s="436"/>
      <c r="FJQ253" s="436"/>
      <c r="FJR253" s="436"/>
      <c r="FJS253" s="436"/>
      <c r="FJT253" s="436"/>
      <c r="FJU253" s="436"/>
      <c r="FJV253" s="436"/>
      <c r="FJW253" s="436"/>
      <c r="FJX253" s="436"/>
      <c r="FJY253" s="436"/>
      <c r="FJZ253" s="436"/>
      <c r="FKA253" s="436"/>
      <c r="FKB253" s="436"/>
      <c r="FKC253" s="436"/>
      <c r="FKD253" s="436"/>
      <c r="FKE253" s="436"/>
      <c r="FKF253" s="436"/>
      <c r="FKG253" s="436"/>
      <c r="FKH253" s="436"/>
      <c r="FKI253" s="436"/>
      <c r="FKJ253" s="436"/>
      <c r="FKK253" s="436"/>
      <c r="FKL253" s="436"/>
      <c r="FKM253" s="436"/>
      <c r="FKN253" s="436"/>
      <c r="FKO253" s="436"/>
      <c r="FKP253" s="436"/>
      <c r="FKQ253" s="436"/>
      <c r="FKR253" s="436"/>
      <c r="FKS253" s="436"/>
      <c r="FKT253" s="436"/>
      <c r="FKU253" s="436"/>
      <c r="FKV253" s="436"/>
      <c r="FKW253" s="436"/>
      <c r="FKX253" s="436"/>
      <c r="FKY253" s="436"/>
      <c r="FKZ253" s="436"/>
      <c r="FLA253" s="436"/>
      <c r="FLB253" s="436"/>
      <c r="FLC253" s="436"/>
      <c r="FLD253" s="436"/>
      <c r="FLE253" s="436"/>
      <c r="FLF253" s="436"/>
      <c r="FLG253" s="436"/>
      <c r="FLH253" s="436"/>
      <c r="FLI253" s="436"/>
      <c r="FLJ253" s="436"/>
      <c r="FLK253" s="436"/>
      <c r="FLL253" s="436"/>
      <c r="FLM253" s="436"/>
      <c r="FLN253" s="436"/>
      <c r="FLO253" s="436"/>
      <c r="FLP253" s="436"/>
      <c r="FLQ253" s="436"/>
      <c r="FLR253" s="436"/>
      <c r="FLS253" s="436"/>
      <c r="FLT253" s="436"/>
      <c r="FLU253" s="436"/>
      <c r="FLV253" s="436"/>
      <c r="FLW253" s="436"/>
      <c r="FLX253" s="436"/>
      <c r="FLY253" s="436"/>
      <c r="FLZ253" s="436"/>
      <c r="FMA253" s="436"/>
      <c r="FMB253" s="436"/>
      <c r="FMC253" s="436"/>
      <c r="FMD253" s="436"/>
      <c r="FME253" s="436"/>
      <c r="FMF253" s="436"/>
      <c r="FMG253" s="436"/>
      <c r="FMH253" s="436"/>
      <c r="FMI253" s="436"/>
      <c r="FMJ253" s="436"/>
      <c r="FMK253" s="436"/>
      <c r="FML253" s="436"/>
      <c r="FMM253" s="436"/>
      <c r="FMN253" s="436"/>
      <c r="FMO253" s="436"/>
      <c r="FMP253" s="436"/>
      <c r="FMQ253" s="436"/>
      <c r="FMR253" s="436"/>
      <c r="FMS253" s="436"/>
      <c r="FMT253" s="436"/>
      <c r="FMU253" s="436"/>
      <c r="FMV253" s="436"/>
      <c r="FMW253" s="436"/>
      <c r="FMX253" s="436"/>
      <c r="FMY253" s="436"/>
      <c r="FMZ253" s="436"/>
      <c r="FNA253" s="436"/>
      <c r="FNB253" s="436"/>
      <c r="FNC253" s="436"/>
      <c r="FND253" s="436"/>
      <c r="FNE253" s="436"/>
      <c r="FNF253" s="436"/>
      <c r="FNG253" s="436"/>
      <c r="FNH253" s="436"/>
      <c r="FNI253" s="436"/>
      <c r="FNJ253" s="436"/>
      <c r="FNK253" s="436"/>
      <c r="FNL253" s="436"/>
      <c r="FNM253" s="436"/>
      <c r="FNN253" s="436"/>
      <c r="FNO253" s="436"/>
      <c r="FNP253" s="436"/>
      <c r="FNQ253" s="436"/>
      <c r="FNR253" s="436"/>
      <c r="FNS253" s="436"/>
      <c r="FNT253" s="436"/>
      <c r="FNU253" s="436"/>
      <c r="FNV253" s="436"/>
      <c r="FNW253" s="436"/>
      <c r="FNX253" s="436"/>
      <c r="FNY253" s="436"/>
      <c r="FNZ253" s="436"/>
      <c r="FOA253" s="436"/>
      <c r="FOB253" s="436"/>
      <c r="FOC253" s="436"/>
      <c r="FOD253" s="436"/>
      <c r="FOE253" s="436"/>
      <c r="FOF253" s="436"/>
      <c r="FOG253" s="436"/>
      <c r="FOH253" s="436"/>
      <c r="FOI253" s="436"/>
      <c r="FOJ253" s="436"/>
      <c r="FOK253" s="436"/>
      <c r="FOL253" s="436"/>
      <c r="FOM253" s="436"/>
      <c r="FON253" s="436"/>
      <c r="FOO253" s="436"/>
      <c r="FOP253" s="436"/>
      <c r="FOQ253" s="436"/>
      <c r="FOR253" s="436"/>
      <c r="FOS253" s="436"/>
      <c r="FOT253" s="436"/>
      <c r="FOU253" s="436"/>
      <c r="FOV253" s="436"/>
      <c r="FOW253" s="436"/>
      <c r="FOX253" s="436"/>
      <c r="FOY253" s="436"/>
      <c r="FOZ253" s="436"/>
      <c r="FPA253" s="436"/>
      <c r="FPB253" s="436"/>
      <c r="FPC253" s="436"/>
      <c r="FPD253" s="436"/>
      <c r="FPE253" s="436"/>
      <c r="FPF253" s="436"/>
      <c r="FPG253" s="436"/>
      <c r="FPH253" s="436"/>
      <c r="FPI253" s="436"/>
      <c r="FPJ253" s="436"/>
      <c r="FPK253" s="436"/>
      <c r="FPL253" s="436"/>
      <c r="FPM253" s="436"/>
      <c r="FPN253" s="436"/>
      <c r="FPO253" s="436"/>
      <c r="FPP253" s="436"/>
      <c r="FPQ253" s="436"/>
      <c r="FPR253" s="436"/>
      <c r="FPS253" s="436"/>
      <c r="FPT253" s="436"/>
      <c r="FPU253" s="436"/>
      <c r="FPV253" s="436"/>
      <c r="FPW253" s="436"/>
      <c r="FPX253" s="436"/>
      <c r="FPY253" s="436"/>
      <c r="FPZ253" s="436"/>
      <c r="FQA253" s="436"/>
      <c r="FQB253" s="436"/>
      <c r="FQC253" s="436"/>
      <c r="FQD253" s="436"/>
      <c r="FQE253" s="436"/>
      <c r="FQF253" s="436"/>
      <c r="FQG253" s="436"/>
      <c r="FQH253" s="436"/>
      <c r="FQI253" s="436"/>
      <c r="FQJ253" s="436"/>
      <c r="FQK253" s="436"/>
      <c r="FQL253" s="436"/>
      <c r="FQM253" s="436"/>
      <c r="FQN253" s="436"/>
      <c r="FQO253" s="436"/>
      <c r="FQP253" s="436"/>
      <c r="FQQ253" s="436"/>
      <c r="FQR253" s="436"/>
      <c r="FQS253" s="436"/>
      <c r="FQT253" s="436"/>
      <c r="FQU253" s="436"/>
      <c r="FQV253" s="436"/>
      <c r="FQW253" s="436"/>
      <c r="FQX253" s="436"/>
      <c r="FQY253" s="436"/>
      <c r="FQZ253" s="436"/>
      <c r="FRA253" s="436"/>
      <c r="FRB253" s="436"/>
      <c r="FRC253" s="436"/>
      <c r="FRD253" s="436"/>
      <c r="FRE253" s="436"/>
      <c r="FRF253" s="436"/>
      <c r="FRG253" s="436"/>
      <c r="FRH253" s="436"/>
      <c r="FRI253" s="436"/>
      <c r="FRJ253" s="436"/>
      <c r="FRK253" s="436"/>
      <c r="FRL253" s="436"/>
      <c r="FRM253" s="436"/>
      <c r="FRN253" s="436"/>
      <c r="FRO253" s="436"/>
      <c r="FRP253" s="436"/>
      <c r="FRQ253" s="436"/>
      <c r="FRR253" s="436"/>
      <c r="FRS253" s="436"/>
      <c r="FRT253" s="436"/>
      <c r="FRU253" s="436"/>
      <c r="FRV253" s="436"/>
      <c r="FRW253" s="436"/>
      <c r="FRX253" s="436"/>
      <c r="FRY253" s="436"/>
      <c r="FRZ253" s="436"/>
      <c r="FSA253" s="436"/>
      <c r="FSB253" s="436"/>
      <c r="FSC253" s="436"/>
      <c r="FSD253" s="436"/>
      <c r="FSE253" s="436"/>
      <c r="FSF253" s="436"/>
      <c r="FSG253" s="436"/>
      <c r="FSH253" s="436"/>
      <c r="FSI253" s="436"/>
      <c r="FSJ253" s="436"/>
      <c r="FSK253" s="436"/>
      <c r="FSL253" s="436"/>
      <c r="FSM253" s="436"/>
      <c r="FSN253" s="436"/>
      <c r="FSO253" s="436"/>
      <c r="FSP253" s="436"/>
      <c r="FSQ253" s="436"/>
      <c r="FSR253" s="436"/>
      <c r="FSS253" s="436"/>
      <c r="FST253" s="436"/>
      <c r="FSU253" s="436"/>
      <c r="FSV253" s="436"/>
      <c r="FSW253" s="436"/>
      <c r="FSX253" s="436"/>
      <c r="FSY253" s="436"/>
      <c r="FSZ253" s="436"/>
      <c r="FTA253" s="436"/>
      <c r="FTB253" s="436"/>
      <c r="FTC253" s="436"/>
      <c r="FTD253" s="436"/>
      <c r="FTE253" s="436"/>
      <c r="FTF253" s="436"/>
      <c r="FTG253" s="436"/>
      <c r="FTH253" s="436"/>
      <c r="FTI253" s="436"/>
      <c r="FTJ253" s="436"/>
      <c r="FTK253" s="436"/>
      <c r="FTL253" s="436"/>
      <c r="FTM253" s="436"/>
      <c r="FTN253" s="436"/>
      <c r="FTO253" s="436"/>
      <c r="FTP253" s="436"/>
      <c r="FTQ253" s="436"/>
      <c r="FTR253" s="436"/>
      <c r="FTS253" s="436"/>
      <c r="FTT253" s="436"/>
      <c r="FTU253" s="436"/>
      <c r="FTV253" s="436"/>
      <c r="FTW253" s="436"/>
      <c r="FTX253" s="436"/>
      <c r="FTY253" s="436"/>
      <c r="FTZ253" s="436"/>
      <c r="FUA253" s="436"/>
      <c r="FUB253" s="436"/>
      <c r="FUC253" s="436"/>
      <c r="FUD253" s="436"/>
      <c r="FUE253" s="436"/>
      <c r="FUF253" s="436"/>
      <c r="FUG253" s="436"/>
      <c r="FUH253" s="436"/>
      <c r="FUI253" s="436"/>
      <c r="FUJ253" s="436"/>
      <c r="FUK253" s="436"/>
      <c r="FUL253" s="436"/>
      <c r="FUM253" s="436"/>
      <c r="FUN253" s="436"/>
      <c r="FUO253" s="436"/>
      <c r="FUP253" s="436"/>
      <c r="FUQ253" s="436"/>
      <c r="FUR253" s="436"/>
      <c r="FUS253" s="436"/>
      <c r="FUT253" s="436"/>
      <c r="FUU253" s="436"/>
      <c r="FUV253" s="436"/>
      <c r="FUW253" s="436"/>
      <c r="FUX253" s="436"/>
      <c r="FUY253" s="436"/>
      <c r="FUZ253" s="436"/>
      <c r="FVA253" s="436"/>
      <c r="FVB253" s="436"/>
      <c r="FVC253" s="436"/>
      <c r="FVD253" s="436"/>
      <c r="FVE253" s="436"/>
      <c r="FVF253" s="436"/>
      <c r="FVG253" s="436"/>
      <c r="FVH253" s="436"/>
      <c r="FVI253" s="436"/>
      <c r="FVJ253" s="436"/>
      <c r="FVK253" s="436"/>
      <c r="FVL253" s="436"/>
      <c r="FVM253" s="436"/>
      <c r="FVN253" s="436"/>
      <c r="FVO253" s="436"/>
      <c r="FVP253" s="436"/>
      <c r="FVQ253" s="436"/>
      <c r="FVR253" s="436"/>
      <c r="FVS253" s="436"/>
      <c r="FVT253" s="436"/>
      <c r="FVU253" s="436"/>
      <c r="FVV253" s="436"/>
      <c r="FVW253" s="436"/>
      <c r="FVX253" s="436"/>
      <c r="FVY253" s="436"/>
      <c r="FVZ253" s="436"/>
      <c r="FWA253" s="436"/>
      <c r="FWB253" s="436"/>
      <c r="FWC253" s="436"/>
      <c r="FWD253" s="436"/>
      <c r="FWE253" s="436"/>
      <c r="FWF253" s="436"/>
      <c r="FWG253" s="436"/>
      <c r="FWH253" s="436"/>
      <c r="FWI253" s="436"/>
      <c r="FWJ253" s="436"/>
      <c r="FWK253" s="436"/>
      <c r="FWL253" s="436"/>
      <c r="FWM253" s="436"/>
      <c r="FWN253" s="436"/>
      <c r="FWO253" s="436"/>
      <c r="FWP253" s="436"/>
      <c r="FWQ253" s="436"/>
      <c r="FWR253" s="436"/>
      <c r="FWS253" s="436"/>
      <c r="FWT253" s="436"/>
      <c r="FWU253" s="436"/>
      <c r="FWV253" s="436"/>
      <c r="FWW253" s="436"/>
      <c r="FWX253" s="436"/>
      <c r="FWY253" s="436"/>
      <c r="FWZ253" s="436"/>
      <c r="FXA253" s="436"/>
      <c r="FXB253" s="436"/>
      <c r="FXC253" s="436"/>
      <c r="FXD253" s="436"/>
      <c r="FXE253" s="436"/>
      <c r="FXF253" s="436"/>
      <c r="FXG253" s="436"/>
      <c r="FXH253" s="436"/>
      <c r="FXI253" s="436"/>
      <c r="FXJ253" s="436"/>
      <c r="FXK253" s="436"/>
      <c r="FXL253" s="436"/>
      <c r="FXM253" s="436"/>
      <c r="FXN253" s="436"/>
      <c r="FXO253" s="436"/>
      <c r="FXP253" s="436"/>
      <c r="FXQ253" s="436"/>
      <c r="FXR253" s="436"/>
      <c r="FXS253" s="436"/>
      <c r="FXT253" s="436"/>
      <c r="FXU253" s="436"/>
      <c r="FXV253" s="436"/>
      <c r="FXW253" s="436"/>
      <c r="FXX253" s="436"/>
      <c r="FXY253" s="436"/>
      <c r="FXZ253" s="436"/>
      <c r="FYA253" s="436"/>
      <c r="FYB253" s="436"/>
      <c r="FYC253" s="436"/>
      <c r="FYD253" s="436"/>
      <c r="FYE253" s="436"/>
      <c r="FYF253" s="436"/>
      <c r="FYG253" s="436"/>
      <c r="FYH253" s="436"/>
      <c r="FYI253" s="436"/>
      <c r="FYJ253" s="436"/>
      <c r="FYK253" s="436"/>
      <c r="FYL253" s="436"/>
      <c r="FYM253" s="436"/>
      <c r="FYN253" s="436"/>
      <c r="FYO253" s="436"/>
      <c r="FYP253" s="436"/>
      <c r="FYQ253" s="436"/>
      <c r="FYR253" s="436"/>
      <c r="FYS253" s="436"/>
      <c r="FYT253" s="436"/>
      <c r="FYU253" s="436"/>
      <c r="FYV253" s="436"/>
      <c r="FYW253" s="436"/>
      <c r="FYX253" s="436"/>
      <c r="FYY253" s="436"/>
      <c r="FYZ253" s="436"/>
      <c r="FZA253" s="436"/>
      <c r="FZB253" s="436"/>
      <c r="FZC253" s="436"/>
      <c r="FZD253" s="436"/>
      <c r="FZE253" s="436"/>
      <c r="FZF253" s="436"/>
      <c r="FZG253" s="436"/>
      <c r="FZH253" s="436"/>
      <c r="FZI253" s="436"/>
      <c r="FZJ253" s="436"/>
      <c r="FZK253" s="436"/>
      <c r="FZL253" s="436"/>
      <c r="FZM253" s="436"/>
      <c r="FZN253" s="436"/>
      <c r="FZO253" s="436"/>
      <c r="FZP253" s="436"/>
      <c r="FZQ253" s="436"/>
      <c r="FZR253" s="436"/>
      <c r="FZS253" s="436"/>
      <c r="FZT253" s="436"/>
      <c r="FZU253" s="436"/>
      <c r="FZV253" s="436"/>
      <c r="FZW253" s="436"/>
      <c r="FZX253" s="436"/>
      <c r="FZY253" s="436"/>
      <c r="FZZ253" s="436"/>
      <c r="GAA253" s="436"/>
      <c r="GAB253" s="436"/>
      <c r="GAC253" s="436"/>
      <c r="GAD253" s="436"/>
      <c r="GAE253" s="436"/>
      <c r="GAF253" s="436"/>
      <c r="GAG253" s="436"/>
      <c r="GAH253" s="436"/>
      <c r="GAI253" s="436"/>
      <c r="GAJ253" s="436"/>
      <c r="GAK253" s="436"/>
      <c r="GAL253" s="436"/>
      <c r="GAM253" s="436"/>
      <c r="GAN253" s="436"/>
      <c r="GAO253" s="436"/>
      <c r="GAP253" s="436"/>
      <c r="GAQ253" s="436"/>
      <c r="GAR253" s="436"/>
      <c r="GAS253" s="436"/>
      <c r="GAT253" s="436"/>
      <c r="GAU253" s="436"/>
      <c r="GAV253" s="436"/>
      <c r="GAW253" s="436"/>
      <c r="GAX253" s="436"/>
      <c r="GAY253" s="436"/>
      <c r="GAZ253" s="436"/>
      <c r="GBA253" s="436"/>
      <c r="GBB253" s="436"/>
      <c r="GBC253" s="436"/>
      <c r="GBD253" s="436"/>
      <c r="GBE253" s="436"/>
      <c r="GBF253" s="436"/>
      <c r="GBG253" s="436"/>
      <c r="GBH253" s="436"/>
      <c r="GBI253" s="436"/>
      <c r="GBJ253" s="436"/>
      <c r="GBK253" s="436"/>
      <c r="GBL253" s="436"/>
      <c r="GBM253" s="436"/>
      <c r="GBN253" s="436"/>
      <c r="GBO253" s="436"/>
      <c r="GBP253" s="436"/>
      <c r="GBQ253" s="436"/>
      <c r="GBR253" s="436"/>
      <c r="GBS253" s="436"/>
      <c r="GBT253" s="436"/>
      <c r="GBU253" s="436"/>
      <c r="GBV253" s="436"/>
      <c r="GBW253" s="436"/>
      <c r="GBX253" s="436"/>
      <c r="GBY253" s="436"/>
      <c r="GBZ253" s="436"/>
      <c r="GCA253" s="436"/>
      <c r="GCB253" s="436"/>
      <c r="GCC253" s="436"/>
      <c r="GCD253" s="436"/>
      <c r="GCE253" s="436"/>
      <c r="GCF253" s="436"/>
      <c r="GCG253" s="436"/>
      <c r="GCH253" s="436"/>
      <c r="GCI253" s="436"/>
      <c r="GCJ253" s="436"/>
      <c r="GCK253" s="436"/>
      <c r="GCL253" s="436"/>
      <c r="GCM253" s="436"/>
      <c r="GCN253" s="436"/>
      <c r="GCO253" s="436"/>
      <c r="GCP253" s="436"/>
      <c r="GCQ253" s="436"/>
      <c r="GCR253" s="436"/>
      <c r="GCS253" s="436"/>
      <c r="GCT253" s="436"/>
      <c r="GCU253" s="436"/>
      <c r="GCV253" s="436"/>
      <c r="GCW253" s="436"/>
      <c r="GCX253" s="436"/>
      <c r="GCY253" s="436"/>
      <c r="GCZ253" s="436"/>
      <c r="GDA253" s="436"/>
      <c r="GDB253" s="436"/>
      <c r="GDC253" s="436"/>
      <c r="GDD253" s="436"/>
      <c r="GDE253" s="436"/>
      <c r="GDF253" s="436"/>
      <c r="GDG253" s="436"/>
      <c r="GDH253" s="436"/>
      <c r="GDI253" s="436"/>
      <c r="GDJ253" s="436"/>
      <c r="GDK253" s="436"/>
      <c r="GDL253" s="436"/>
      <c r="GDM253" s="436"/>
      <c r="GDN253" s="436"/>
      <c r="GDO253" s="436"/>
      <c r="GDP253" s="436"/>
      <c r="GDQ253" s="436"/>
      <c r="GDR253" s="436"/>
      <c r="GDS253" s="436"/>
      <c r="GDT253" s="436"/>
      <c r="GDU253" s="436"/>
      <c r="GDV253" s="436"/>
      <c r="GDW253" s="436"/>
      <c r="GDX253" s="436"/>
      <c r="GDY253" s="436"/>
      <c r="GDZ253" s="436"/>
      <c r="GEA253" s="436"/>
      <c r="GEB253" s="436"/>
      <c r="GEC253" s="436"/>
      <c r="GED253" s="436"/>
      <c r="GEE253" s="436"/>
      <c r="GEF253" s="436"/>
      <c r="GEG253" s="436"/>
      <c r="GEH253" s="436"/>
      <c r="GEI253" s="436"/>
      <c r="GEJ253" s="436"/>
      <c r="GEK253" s="436"/>
      <c r="GEL253" s="436"/>
      <c r="GEM253" s="436"/>
      <c r="GEN253" s="436"/>
      <c r="GEO253" s="436"/>
      <c r="GEP253" s="436"/>
      <c r="GEQ253" s="436"/>
      <c r="GER253" s="436"/>
      <c r="GES253" s="436"/>
      <c r="GET253" s="436"/>
      <c r="GEU253" s="436"/>
      <c r="GEV253" s="436"/>
      <c r="GEW253" s="436"/>
      <c r="GEX253" s="436"/>
      <c r="GEY253" s="436"/>
      <c r="GEZ253" s="436"/>
      <c r="GFA253" s="436"/>
      <c r="GFB253" s="436"/>
      <c r="GFC253" s="436"/>
      <c r="GFD253" s="436"/>
      <c r="GFE253" s="436"/>
      <c r="GFF253" s="436"/>
      <c r="GFG253" s="436"/>
      <c r="GFH253" s="436"/>
      <c r="GFI253" s="436"/>
      <c r="GFJ253" s="436"/>
      <c r="GFK253" s="436"/>
      <c r="GFL253" s="436"/>
      <c r="GFM253" s="436"/>
      <c r="GFN253" s="436"/>
      <c r="GFO253" s="436"/>
      <c r="GFP253" s="436"/>
      <c r="GFQ253" s="436"/>
      <c r="GFR253" s="436"/>
      <c r="GFS253" s="436"/>
      <c r="GFT253" s="436"/>
      <c r="GFU253" s="436"/>
      <c r="GFV253" s="436"/>
      <c r="GFW253" s="436"/>
      <c r="GFX253" s="436"/>
      <c r="GFY253" s="436"/>
      <c r="GFZ253" s="436"/>
      <c r="GGA253" s="436"/>
      <c r="GGB253" s="436"/>
      <c r="GGC253" s="436"/>
      <c r="GGD253" s="436"/>
      <c r="GGE253" s="436"/>
      <c r="GGF253" s="436"/>
      <c r="GGG253" s="436"/>
      <c r="GGH253" s="436"/>
      <c r="GGI253" s="436"/>
      <c r="GGJ253" s="436"/>
      <c r="GGK253" s="436"/>
      <c r="GGL253" s="436"/>
      <c r="GGM253" s="436"/>
      <c r="GGN253" s="436"/>
      <c r="GGO253" s="436"/>
      <c r="GGP253" s="436"/>
      <c r="GGQ253" s="436"/>
      <c r="GGR253" s="436"/>
      <c r="GGS253" s="436"/>
      <c r="GGT253" s="436"/>
      <c r="GGU253" s="436"/>
      <c r="GGV253" s="436"/>
      <c r="GGW253" s="436"/>
      <c r="GGX253" s="436"/>
      <c r="GGY253" s="436"/>
      <c r="GGZ253" s="436"/>
      <c r="GHA253" s="436"/>
      <c r="GHB253" s="436"/>
      <c r="GHC253" s="436"/>
      <c r="GHD253" s="436"/>
      <c r="GHE253" s="436"/>
      <c r="GHF253" s="436"/>
      <c r="GHG253" s="436"/>
      <c r="GHH253" s="436"/>
      <c r="GHI253" s="436"/>
      <c r="GHJ253" s="436"/>
      <c r="GHK253" s="436"/>
      <c r="GHL253" s="436"/>
      <c r="GHM253" s="436"/>
      <c r="GHN253" s="436"/>
      <c r="GHO253" s="436"/>
      <c r="GHP253" s="436"/>
      <c r="GHQ253" s="436"/>
      <c r="GHR253" s="436"/>
      <c r="GHS253" s="436"/>
      <c r="GHT253" s="436"/>
      <c r="GHU253" s="436"/>
      <c r="GHV253" s="436"/>
      <c r="GHW253" s="436"/>
      <c r="GHX253" s="436"/>
      <c r="GHY253" s="436"/>
      <c r="GHZ253" s="436"/>
      <c r="GIA253" s="436"/>
      <c r="GIB253" s="436"/>
      <c r="GIC253" s="436"/>
      <c r="GID253" s="436"/>
      <c r="GIE253" s="436"/>
      <c r="GIF253" s="436"/>
      <c r="GIG253" s="436"/>
      <c r="GIH253" s="436"/>
      <c r="GII253" s="436"/>
      <c r="GIJ253" s="436"/>
      <c r="GIK253" s="436"/>
      <c r="GIL253" s="436"/>
      <c r="GIM253" s="436"/>
      <c r="GIN253" s="436"/>
      <c r="GIO253" s="436"/>
      <c r="GIP253" s="436"/>
      <c r="GIQ253" s="436"/>
      <c r="GIR253" s="436"/>
      <c r="GIS253" s="436"/>
      <c r="GIT253" s="436"/>
      <c r="GIU253" s="436"/>
      <c r="GIV253" s="436"/>
      <c r="GIW253" s="436"/>
      <c r="GIX253" s="436"/>
      <c r="GIY253" s="436"/>
      <c r="GIZ253" s="436"/>
      <c r="GJA253" s="436"/>
      <c r="GJB253" s="436"/>
      <c r="GJC253" s="436"/>
      <c r="GJD253" s="436"/>
      <c r="GJE253" s="436"/>
      <c r="GJF253" s="436"/>
      <c r="GJG253" s="436"/>
      <c r="GJH253" s="436"/>
      <c r="GJI253" s="436"/>
      <c r="GJJ253" s="436"/>
      <c r="GJK253" s="436"/>
      <c r="GJL253" s="436"/>
      <c r="GJM253" s="436"/>
      <c r="GJN253" s="436"/>
      <c r="GJO253" s="436"/>
      <c r="GJP253" s="436"/>
      <c r="GJQ253" s="436"/>
      <c r="GJR253" s="436"/>
      <c r="GJS253" s="436"/>
      <c r="GJT253" s="436"/>
      <c r="GJU253" s="436"/>
      <c r="GJV253" s="436"/>
      <c r="GJW253" s="436"/>
      <c r="GJX253" s="436"/>
      <c r="GJY253" s="436"/>
      <c r="GJZ253" s="436"/>
      <c r="GKA253" s="436"/>
      <c r="GKB253" s="436"/>
      <c r="GKC253" s="436"/>
      <c r="GKD253" s="436"/>
      <c r="GKE253" s="436"/>
      <c r="GKF253" s="436"/>
      <c r="GKG253" s="436"/>
      <c r="GKH253" s="436"/>
      <c r="GKI253" s="436"/>
      <c r="GKJ253" s="436"/>
      <c r="GKK253" s="436"/>
      <c r="GKL253" s="436"/>
      <c r="GKM253" s="436"/>
      <c r="GKN253" s="436"/>
      <c r="GKO253" s="436"/>
      <c r="GKP253" s="436"/>
      <c r="GKQ253" s="436"/>
      <c r="GKR253" s="436"/>
      <c r="GKS253" s="436"/>
      <c r="GKT253" s="436"/>
      <c r="GKU253" s="436"/>
      <c r="GKV253" s="436"/>
      <c r="GKW253" s="436"/>
      <c r="GKX253" s="436"/>
      <c r="GKY253" s="436"/>
      <c r="GKZ253" s="436"/>
      <c r="GLA253" s="436"/>
      <c r="GLB253" s="436"/>
      <c r="GLC253" s="436"/>
      <c r="GLD253" s="436"/>
      <c r="GLE253" s="436"/>
      <c r="GLF253" s="436"/>
      <c r="GLG253" s="436"/>
      <c r="GLH253" s="436"/>
      <c r="GLI253" s="436"/>
      <c r="GLJ253" s="436"/>
      <c r="GLK253" s="436"/>
      <c r="GLL253" s="436"/>
      <c r="GLM253" s="436"/>
      <c r="GLN253" s="436"/>
      <c r="GLO253" s="436"/>
      <c r="GLP253" s="436"/>
      <c r="GLQ253" s="436"/>
      <c r="GLR253" s="436"/>
      <c r="GLS253" s="436"/>
      <c r="GLT253" s="436"/>
      <c r="GLU253" s="436"/>
      <c r="GLV253" s="436"/>
      <c r="GLW253" s="436"/>
      <c r="GLX253" s="436"/>
      <c r="GLY253" s="436"/>
      <c r="GLZ253" s="436"/>
      <c r="GMA253" s="436"/>
      <c r="GMB253" s="436"/>
      <c r="GMC253" s="436"/>
      <c r="GMD253" s="436"/>
      <c r="GME253" s="436"/>
      <c r="GMF253" s="436"/>
      <c r="GMG253" s="436"/>
      <c r="GMH253" s="436"/>
      <c r="GMI253" s="436"/>
      <c r="GMJ253" s="436"/>
      <c r="GMK253" s="436"/>
      <c r="GML253" s="436"/>
      <c r="GMM253" s="436"/>
      <c r="GMN253" s="436"/>
      <c r="GMO253" s="436"/>
      <c r="GMP253" s="436"/>
      <c r="GMQ253" s="436"/>
      <c r="GMR253" s="436"/>
      <c r="GMS253" s="436"/>
      <c r="GMT253" s="436"/>
      <c r="GMU253" s="436"/>
      <c r="GMV253" s="436"/>
      <c r="GMW253" s="436"/>
      <c r="GMX253" s="436"/>
      <c r="GMY253" s="436"/>
      <c r="GMZ253" s="436"/>
      <c r="GNA253" s="436"/>
      <c r="GNB253" s="436"/>
      <c r="GNC253" s="436"/>
      <c r="GND253" s="436"/>
      <c r="GNE253" s="436"/>
      <c r="GNF253" s="436"/>
      <c r="GNG253" s="436"/>
      <c r="GNH253" s="436"/>
      <c r="GNI253" s="436"/>
      <c r="GNJ253" s="436"/>
      <c r="GNK253" s="436"/>
      <c r="GNL253" s="436"/>
      <c r="GNM253" s="436"/>
      <c r="GNN253" s="436"/>
      <c r="GNO253" s="436"/>
      <c r="GNP253" s="436"/>
      <c r="GNQ253" s="436"/>
      <c r="GNR253" s="436"/>
      <c r="GNS253" s="436"/>
      <c r="GNT253" s="436"/>
      <c r="GNU253" s="436"/>
      <c r="GNV253" s="436"/>
      <c r="GNW253" s="436"/>
      <c r="GNX253" s="436"/>
      <c r="GNY253" s="436"/>
      <c r="GNZ253" s="436"/>
      <c r="GOA253" s="436"/>
      <c r="GOB253" s="436"/>
      <c r="GOC253" s="436"/>
      <c r="GOD253" s="436"/>
      <c r="GOE253" s="436"/>
      <c r="GOF253" s="436"/>
      <c r="GOG253" s="436"/>
      <c r="GOH253" s="436"/>
      <c r="GOI253" s="436"/>
      <c r="GOJ253" s="436"/>
      <c r="GOK253" s="436"/>
      <c r="GOL253" s="436"/>
      <c r="GOM253" s="436"/>
      <c r="GON253" s="436"/>
      <c r="GOO253" s="436"/>
      <c r="GOP253" s="436"/>
      <c r="GOQ253" s="436"/>
      <c r="GOR253" s="436"/>
      <c r="GOS253" s="436"/>
      <c r="GOT253" s="436"/>
      <c r="GOU253" s="436"/>
      <c r="GOV253" s="436"/>
      <c r="GOW253" s="436"/>
      <c r="GOX253" s="436"/>
      <c r="GOY253" s="436"/>
      <c r="GOZ253" s="436"/>
      <c r="GPA253" s="436"/>
      <c r="GPB253" s="436"/>
      <c r="GPC253" s="436"/>
      <c r="GPD253" s="436"/>
      <c r="GPE253" s="436"/>
      <c r="GPF253" s="436"/>
      <c r="GPG253" s="436"/>
      <c r="GPH253" s="436"/>
      <c r="GPI253" s="436"/>
      <c r="GPJ253" s="436"/>
      <c r="GPK253" s="436"/>
      <c r="GPL253" s="436"/>
      <c r="GPM253" s="436"/>
      <c r="GPN253" s="436"/>
      <c r="GPO253" s="436"/>
      <c r="GPP253" s="436"/>
      <c r="GPQ253" s="436"/>
      <c r="GPR253" s="436"/>
      <c r="GPS253" s="436"/>
      <c r="GPT253" s="436"/>
      <c r="GPU253" s="436"/>
      <c r="GPV253" s="436"/>
      <c r="GPW253" s="436"/>
      <c r="GPX253" s="436"/>
      <c r="GPY253" s="436"/>
      <c r="GPZ253" s="436"/>
      <c r="GQA253" s="436"/>
      <c r="GQB253" s="436"/>
      <c r="GQC253" s="436"/>
      <c r="GQD253" s="436"/>
      <c r="GQE253" s="436"/>
      <c r="GQF253" s="436"/>
      <c r="GQG253" s="436"/>
      <c r="GQH253" s="436"/>
      <c r="GQI253" s="436"/>
      <c r="GQJ253" s="436"/>
      <c r="GQK253" s="436"/>
      <c r="GQL253" s="436"/>
      <c r="GQM253" s="436"/>
      <c r="GQN253" s="436"/>
      <c r="GQO253" s="436"/>
      <c r="GQP253" s="436"/>
      <c r="GQQ253" s="436"/>
      <c r="GQR253" s="436"/>
      <c r="GQS253" s="436"/>
      <c r="GQT253" s="436"/>
      <c r="GQU253" s="436"/>
      <c r="GQV253" s="436"/>
      <c r="GQW253" s="436"/>
      <c r="GQX253" s="436"/>
      <c r="GQY253" s="436"/>
      <c r="GQZ253" s="436"/>
      <c r="GRA253" s="436"/>
      <c r="GRB253" s="436"/>
      <c r="GRC253" s="436"/>
      <c r="GRD253" s="436"/>
      <c r="GRE253" s="436"/>
      <c r="GRF253" s="436"/>
      <c r="GRG253" s="436"/>
      <c r="GRH253" s="436"/>
      <c r="GRI253" s="436"/>
      <c r="GRJ253" s="436"/>
      <c r="GRK253" s="436"/>
      <c r="GRL253" s="436"/>
      <c r="GRM253" s="436"/>
      <c r="GRN253" s="436"/>
      <c r="GRO253" s="436"/>
      <c r="GRP253" s="436"/>
      <c r="GRQ253" s="436"/>
      <c r="GRR253" s="436"/>
      <c r="GRS253" s="436"/>
      <c r="GRT253" s="436"/>
      <c r="GRU253" s="436"/>
      <c r="GRV253" s="436"/>
      <c r="GRW253" s="436"/>
      <c r="GRX253" s="436"/>
      <c r="GRY253" s="436"/>
      <c r="GRZ253" s="436"/>
      <c r="GSA253" s="436"/>
      <c r="GSB253" s="436"/>
      <c r="GSC253" s="436"/>
      <c r="GSD253" s="436"/>
      <c r="GSE253" s="436"/>
      <c r="GSF253" s="436"/>
      <c r="GSG253" s="436"/>
      <c r="GSH253" s="436"/>
      <c r="GSI253" s="436"/>
      <c r="GSJ253" s="436"/>
      <c r="GSK253" s="436"/>
      <c r="GSL253" s="436"/>
      <c r="GSM253" s="436"/>
      <c r="GSN253" s="436"/>
      <c r="GSO253" s="436"/>
      <c r="GSP253" s="436"/>
      <c r="GSQ253" s="436"/>
      <c r="GSR253" s="436"/>
      <c r="GSS253" s="436"/>
      <c r="GST253" s="436"/>
      <c r="GSU253" s="436"/>
      <c r="GSV253" s="436"/>
      <c r="GSW253" s="436"/>
      <c r="GSX253" s="436"/>
      <c r="GSY253" s="436"/>
      <c r="GSZ253" s="436"/>
      <c r="GTA253" s="436"/>
      <c r="GTB253" s="436"/>
      <c r="GTC253" s="436"/>
      <c r="GTD253" s="436"/>
      <c r="GTE253" s="436"/>
      <c r="GTF253" s="436"/>
      <c r="GTG253" s="436"/>
      <c r="GTH253" s="436"/>
      <c r="GTI253" s="436"/>
      <c r="GTJ253" s="436"/>
      <c r="GTK253" s="436"/>
      <c r="GTL253" s="436"/>
      <c r="GTM253" s="436"/>
      <c r="GTN253" s="436"/>
      <c r="GTO253" s="436"/>
      <c r="GTP253" s="436"/>
      <c r="GTQ253" s="436"/>
      <c r="GTR253" s="436"/>
      <c r="GTS253" s="436"/>
      <c r="GTT253" s="436"/>
      <c r="GTU253" s="436"/>
      <c r="GTV253" s="436"/>
      <c r="GTW253" s="436"/>
      <c r="GTX253" s="436"/>
      <c r="GTY253" s="436"/>
      <c r="GTZ253" s="436"/>
      <c r="GUA253" s="436"/>
      <c r="GUB253" s="436"/>
      <c r="GUC253" s="436"/>
      <c r="GUD253" s="436"/>
      <c r="GUE253" s="436"/>
      <c r="GUF253" s="436"/>
      <c r="GUG253" s="436"/>
      <c r="GUH253" s="436"/>
      <c r="GUI253" s="436"/>
      <c r="GUJ253" s="436"/>
      <c r="GUK253" s="436"/>
      <c r="GUL253" s="436"/>
      <c r="GUM253" s="436"/>
      <c r="GUN253" s="436"/>
      <c r="GUO253" s="436"/>
      <c r="GUP253" s="436"/>
      <c r="GUQ253" s="436"/>
      <c r="GUR253" s="436"/>
      <c r="GUS253" s="436"/>
      <c r="GUT253" s="436"/>
      <c r="GUU253" s="436"/>
      <c r="GUV253" s="436"/>
      <c r="GUW253" s="436"/>
      <c r="GUX253" s="436"/>
      <c r="GUY253" s="436"/>
      <c r="GUZ253" s="436"/>
      <c r="GVA253" s="436"/>
      <c r="GVB253" s="436"/>
      <c r="GVC253" s="436"/>
      <c r="GVD253" s="436"/>
      <c r="GVE253" s="436"/>
      <c r="GVF253" s="436"/>
      <c r="GVG253" s="436"/>
      <c r="GVH253" s="436"/>
      <c r="GVI253" s="436"/>
      <c r="GVJ253" s="436"/>
      <c r="GVK253" s="436"/>
      <c r="GVL253" s="436"/>
      <c r="GVM253" s="436"/>
      <c r="GVN253" s="436"/>
      <c r="GVO253" s="436"/>
      <c r="GVP253" s="436"/>
      <c r="GVQ253" s="436"/>
      <c r="GVR253" s="436"/>
      <c r="GVS253" s="436"/>
      <c r="GVT253" s="436"/>
      <c r="GVU253" s="436"/>
      <c r="GVV253" s="436"/>
      <c r="GVW253" s="436"/>
      <c r="GVX253" s="436"/>
      <c r="GVY253" s="436"/>
      <c r="GVZ253" s="436"/>
      <c r="GWA253" s="436"/>
      <c r="GWB253" s="436"/>
      <c r="GWC253" s="436"/>
      <c r="GWD253" s="436"/>
      <c r="GWE253" s="436"/>
      <c r="GWF253" s="436"/>
      <c r="GWG253" s="436"/>
      <c r="GWH253" s="436"/>
      <c r="GWI253" s="436"/>
      <c r="GWJ253" s="436"/>
      <c r="GWK253" s="436"/>
      <c r="GWL253" s="436"/>
      <c r="GWM253" s="436"/>
      <c r="GWN253" s="436"/>
      <c r="GWO253" s="436"/>
      <c r="GWP253" s="436"/>
      <c r="GWQ253" s="436"/>
      <c r="GWR253" s="436"/>
      <c r="GWS253" s="436"/>
      <c r="GWT253" s="436"/>
      <c r="GWU253" s="436"/>
      <c r="GWV253" s="436"/>
      <c r="GWW253" s="436"/>
      <c r="GWX253" s="436"/>
      <c r="GWY253" s="436"/>
      <c r="GWZ253" s="436"/>
      <c r="GXA253" s="436"/>
      <c r="GXB253" s="436"/>
      <c r="GXC253" s="436"/>
      <c r="GXD253" s="436"/>
      <c r="GXE253" s="436"/>
      <c r="GXF253" s="436"/>
      <c r="GXG253" s="436"/>
      <c r="GXH253" s="436"/>
      <c r="GXI253" s="436"/>
      <c r="GXJ253" s="436"/>
      <c r="GXK253" s="436"/>
      <c r="GXL253" s="436"/>
      <c r="GXM253" s="436"/>
      <c r="GXN253" s="436"/>
      <c r="GXO253" s="436"/>
      <c r="GXP253" s="436"/>
      <c r="GXQ253" s="436"/>
      <c r="GXR253" s="436"/>
      <c r="GXS253" s="436"/>
      <c r="GXT253" s="436"/>
      <c r="GXU253" s="436"/>
      <c r="GXV253" s="436"/>
      <c r="GXW253" s="436"/>
      <c r="GXX253" s="436"/>
      <c r="GXY253" s="436"/>
      <c r="GXZ253" s="436"/>
      <c r="GYA253" s="436"/>
      <c r="GYB253" s="436"/>
      <c r="GYC253" s="436"/>
      <c r="GYD253" s="436"/>
      <c r="GYE253" s="436"/>
      <c r="GYF253" s="436"/>
      <c r="GYG253" s="436"/>
      <c r="GYH253" s="436"/>
      <c r="GYI253" s="436"/>
      <c r="GYJ253" s="436"/>
      <c r="GYK253" s="436"/>
      <c r="GYL253" s="436"/>
      <c r="GYM253" s="436"/>
      <c r="GYN253" s="436"/>
      <c r="GYO253" s="436"/>
      <c r="GYP253" s="436"/>
      <c r="GYQ253" s="436"/>
      <c r="GYR253" s="436"/>
      <c r="GYS253" s="436"/>
      <c r="GYT253" s="436"/>
      <c r="GYU253" s="436"/>
      <c r="GYV253" s="436"/>
      <c r="GYW253" s="436"/>
      <c r="GYX253" s="436"/>
      <c r="GYY253" s="436"/>
      <c r="GYZ253" s="436"/>
      <c r="GZA253" s="436"/>
      <c r="GZB253" s="436"/>
      <c r="GZC253" s="436"/>
      <c r="GZD253" s="436"/>
      <c r="GZE253" s="436"/>
      <c r="GZF253" s="436"/>
      <c r="GZG253" s="436"/>
      <c r="GZH253" s="436"/>
      <c r="GZI253" s="436"/>
      <c r="GZJ253" s="436"/>
      <c r="GZK253" s="436"/>
      <c r="GZL253" s="436"/>
      <c r="GZM253" s="436"/>
      <c r="GZN253" s="436"/>
      <c r="GZO253" s="436"/>
      <c r="GZP253" s="436"/>
      <c r="GZQ253" s="436"/>
      <c r="GZR253" s="436"/>
      <c r="GZS253" s="436"/>
      <c r="GZT253" s="436"/>
      <c r="GZU253" s="436"/>
      <c r="GZV253" s="436"/>
      <c r="GZW253" s="436"/>
      <c r="GZX253" s="436"/>
      <c r="GZY253" s="436"/>
      <c r="GZZ253" s="436"/>
      <c r="HAA253" s="436"/>
      <c r="HAB253" s="436"/>
      <c r="HAC253" s="436"/>
      <c r="HAD253" s="436"/>
      <c r="HAE253" s="436"/>
      <c r="HAF253" s="436"/>
      <c r="HAG253" s="436"/>
      <c r="HAH253" s="436"/>
      <c r="HAI253" s="436"/>
      <c r="HAJ253" s="436"/>
      <c r="HAK253" s="436"/>
      <c r="HAL253" s="436"/>
      <c r="HAM253" s="436"/>
      <c r="HAN253" s="436"/>
      <c r="HAO253" s="436"/>
      <c r="HAP253" s="436"/>
      <c r="HAQ253" s="436"/>
      <c r="HAR253" s="436"/>
      <c r="HAS253" s="436"/>
      <c r="HAT253" s="436"/>
      <c r="HAU253" s="436"/>
      <c r="HAV253" s="436"/>
      <c r="HAW253" s="436"/>
      <c r="HAX253" s="436"/>
      <c r="HAY253" s="436"/>
      <c r="HAZ253" s="436"/>
      <c r="HBA253" s="436"/>
      <c r="HBB253" s="436"/>
      <c r="HBC253" s="436"/>
      <c r="HBD253" s="436"/>
      <c r="HBE253" s="436"/>
      <c r="HBF253" s="436"/>
      <c r="HBG253" s="436"/>
      <c r="HBH253" s="436"/>
      <c r="HBI253" s="436"/>
      <c r="HBJ253" s="436"/>
      <c r="HBK253" s="436"/>
      <c r="HBL253" s="436"/>
      <c r="HBM253" s="436"/>
      <c r="HBN253" s="436"/>
      <c r="HBO253" s="436"/>
      <c r="HBP253" s="436"/>
      <c r="HBQ253" s="436"/>
      <c r="HBR253" s="436"/>
      <c r="HBS253" s="436"/>
      <c r="HBT253" s="436"/>
      <c r="HBU253" s="436"/>
      <c r="HBV253" s="436"/>
      <c r="HBW253" s="436"/>
      <c r="HBX253" s="436"/>
      <c r="HBY253" s="436"/>
      <c r="HBZ253" s="436"/>
      <c r="HCA253" s="436"/>
      <c r="HCB253" s="436"/>
      <c r="HCC253" s="436"/>
      <c r="HCD253" s="436"/>
      <c r="HCE253" s="436"/>
      <c r="HCF253" s="436"/>
      <c r="HCG253" s="436"/>
      <c r="HCH253" s="436"/>
      <c r="HCI253" s="436"/>
      <c r="HCJ253" s="436"/>
      <c r="HCK253" s="436"/>
      <c r="HCL253" s="436"/>
      <c r="HCM253" s="436"/>
      <c r="HCN253" s="436"/>
      <c r="HCO253" s="436"/>
      <c r="HCP253" s="436"/>
      <c r="HCQ253" s="436"/>
      <c r="HCR253" s="436"/>
      <c r="HCS253" s="436"/>
      <c r="HCT253" s="436"/>
      <c r="HCU253" s="436"/>
      <c r="HCV253" s="436"/>
      <c r="HCW253" s="436"/>
      <c r="HCX253" s="436"/>
      <c r="HCY253" s="436"/>
      <c r="HCZ253" s="436"/>
      <c r="HDA253" s="436"/>
      <c r="HDB253" s="436"/>
      <c r="HDC253" s="436"/>
      <c r="HDD253" s="436"/>
      <c r="HDE253" s="436"/>
      <c r="HDF253" s="436"/>
      <c r="HDG253" s="436"/>
      <c r="HDH253" s="436"/>
      <c r="HDI253" s="436"/>
      <c r="HDJ253" s="436"/>
      <c r="HDK253" s="436"/>
      <c r="HDL253" s="436"/>
      <c r="HDM253" s="436"/>
      <c r="HDN253" s="436"/>
      <c r="HDO253" s="436"/>
      <c r="HDP253" s="436"/>
      <c r="HDQ253" s="436"/>
      <c r="HDR253" s="436"/>
      <c r="HDS253" s="436"/>
      <c r="HDT253" s="436"/>
      <c r="HDU253" s="436"/>
      <c r="HDV253" s="436"/>
      <c r="HDW253" s="436"/>
      <c r="HDX253" s="436"/>
      <c r="HDY253" s="436"/>
      <c r="HDZ253" s="436"/>
      <c r="HEA253" s="436"/>
      <c r="HEB253" s="436"/>
      <c r="HEC253" s="436"/>
      <c r="HED253" s="436"/>
      <c r="HEE253" s="436"/>
      <c r="HEF253" s="436"/>
      <c r="HEG253" s="436"/>
      <c r="HEH253" s="436"/>
      <c r="HEI253" s="436"/>
      <c r="HEJ253" s="436"/>
      <c r="HEK253" s="436"/>
      <c r="HEL253" s="436"/>
      <c r="HEM253" s="436"/>
      <c r="HEN253" s="436"/>
      <c r="HEO253" s="436"/>
      <c r="HEP253" s="436"/>
      <c r="HEQ253" s="436"/>
      <c r="HER253" s="436"/>
      <c r="HES253" s="436"/>
      <c r="HET253" s="436"/>
      <c r="HEU253" s="436"/>
      <c r="HEV253" s="436"/>
      <c r="HEW253" s="436"/>
      <c r="HEX253" s="436"/>
      <c r="HEY253" s="436"/>
      <c r="HEZ253" s="436"/>
      <c r="HFA253" s="436"/>
      <c r="HFB253" s="436"/>
      <c r="HFC253" s="436"/>
      <c r="HFD253" s="436"/>
      <c r="HFE253" s="436"/>
      <c r="HFF253" s="436"/>
      <c r="HFG253" s="436"/>
      <c r="HFH253" s="436"/>
      <c r="HFI253" s="436"/>
      <c r="HFJ253" s="436"/>
      <c r="HFK253" s="436"/>
      <c r="HFL253" s="436"/>
      <c r="HFM253" s="436"/>
      <c r="HFN253" s="436"/>
      <c r="HFO253" s="436"/>
      <c r="HFP253" s="436"/>
      <c r="HFQ253" s="436"/>
      <c r="HFR253" s="436"/>
      <c r="HFS253" s="436"/>
      <c r="HFT253" s="436"/>
      <c r="HFU253" s="436"/>
      <c r="HFV253" s="436"/>
      <c r="HFW253" s="436"/>
      <c r="HFX253" s="436"/>
      <c r="HFY253" s="436"/>
      <c r="HFZ253" s="436"/>
      <c r="HGA253" s="436"/>
      <c r="HGB253" s="436"/>
      <c r="HGC253" s="436"/>
      <c r="HGD253" s="436"/>
      <c r="HGE253" s="436"/>
      <c r="HGF253" s="436"/>
      <c r="HGG253" s="436"/>
      <c r="HGH253" s="436"/>
      <c r="HGI253" s="436"/>
      <c r="HGJ253" s="436"/>
      <c r="HGK253" s="436"/>
      <c r="HGL253" s="436"/>
      <c r="HGM253" s="436"/>
      <c r="HGN253" s="436"/>
      <c r="HGO253" s="436"/>
      <c r="HGP253" s="436"/>
      <c r="HGQ253" s="436"/>
      <c r="HGR253" s="436"/>
      <c r="HGS253" s="436"/>
      <c r="HGT253" s="436"/>
      <c r="HGU253" s="436"/>
      <c r="HGV253" s="436"/>
      <c r="HGW253" s="436"/>
      <c r="HGX253" s="436"/>
      <c r="HGY253" s="436"/>
      <c r="HGZ253" s="436"/>
      <c r="HHA253" s="436"/>
      <c r="HHB253" s="436"/>
      <c r="HHC253" s="436"/>
      <c r="HHD253" s="436"/>
      <c r="HHE253" s="436"/>
      <c r="HHF253" s="436"/>
      <c r="HHG253" s="436"/>
      <c r="HHH253" s="436"/>
      <c r="HHI253" s="436"/>
      <c r="HHJ253" s="436"/>
      <c r="HHK253" s="436"/>
      <c r="HHL253" s="436"/>
      <c r="HHM253" s="436"/>
      <c r="HHN253" s="436"/>
      <c r="HHO253" s="436"/>
      <c r="HHP253" s="436"/>
      <c r="HHQ253" s="436"/>
      <c r="HHR253" s="436"/>
      <c r="HHS253" s="436"/>
      <c r="HHT253" s="436"/>
      <c r="HHU253" s="436"/>
      <c r="HHV253" s="436"/>
      <c r="HHW253" s="436"/>
      <c r="HHX253" s="436"/>
      <c r="HHY253" s="436"/>
      <c r="HHZ253" s="436"/>
      <c r="HIA253" s="436"/>
      <c r="HIB253" s="436"/>
      <c r="HIC253" s="436"/>
      <c r="HID253" s="436"/>
      <c r="HIE253" s="436"/>
      <c r="HIF253" s="436"/>
      <c r="HIG253" s="436"/>
      <c r="HIH253" s="436"/>
      <c r="HII253" s="436"/>
      <c r="HIJ253" s="436"/>
      <c r="HIK253" s="436"/>
      <c r="HIL253" s="436"/>
      <c r="HIM253" s="436"/>
      <c r="HIN253" s="436"/>
      <c r="HIO253" s="436"/>
      <c r="HIP253" s="436"/>
      <c r="HIQ253" s="436"/>
      <c r="HIR253" s="436"/>
      <c r="HIS253" s="436"/>
      <c r="HIT253" s="436"/>
      <c r="HIU253" s="436"/>
      <c r="HIV253" s="436"/>
      <c r="HIW253" s="436"/>
      <c r="HIX253" s="436"/>
      <c r="HIY253" s="436"/>
      <c r="HIZ253" s="436"/>
      <c r="HJA253" s="436"/>
      <c r="HJB253" s="436"/>
      <c r="HJC253" s="436"/>
      <c r="HJD253" s="436"/>
      <c r="HJE253" s="436"/>
      <c r="HJF253" s="436"/>
      <c r="HJG253" s="436"/>
      <c r="HJH253" s="436"/>
      <c r="HJI253" s="436"/>
      <c r="HJJ253" s="436"/>
      <c r="HJK253" s="436"/>
      <c r="HJL253" s="436"/>
      <c r="HJM253" s="436"/>
      <c r="HJN253" s="436"/>
      <c r="HJO253" s="436"/>
      <c r="HJP253" s="436"/>
      <c r="HJQ253" s="436"/>
      <c r="HJR253" s="436"/>
      <c r="HJS253" s="436"/>
      <c r="HJT253" s="436"/>
      <c r="HJU253" s="436"/>
      <c r="HJV253" s="436"/>
      <c r="HJW253" s="436"/>
      <c r="HJX253" s="436"/>
      <c r="HJY253" s="436"/>
      <c r="HJZ253" s="436"/>
      <c r="HKA253" s="436"/>
      <c r="HKB253" s="436"/>
      <c r="HKC253" s="436"/>
      <c r="HKD253" s="436"/>
      <c r="HKE253" s="436"/>
      <c r="HKF253" s="436"/>
      <c r="HKG253" s="436"/>
      <c r="HKH253" s="436"/>
      <c r="HKI253" s="436"/>
      <c r="HKJ253" s="436"/>
      <c r="HKK253" s="436"/>
      <c r="HKL253" s="436"/>
      <c r="HKM253" s="436"/>
      <c r="HKN253" s="436"/>
      <c r="HKO253" s="436"/>
      <c r="HKP253" s="436"/>
      <c r="HKQ253" s="436"/>
      <c r="HKR253" s="436"/>
      <c r="HKS253" s="436"/>
      <c r="HKT253" s="436"/>
      <c r="HKU253" s="436"/>
      <c r="HKV253" s="436"/>
      <c r="HKW253" s="436"/>
      <c r="HKX253" s="436"/>
      <c r="HKY253" s="436"/>
      <c r="HKZ253" s="436"/>
      <c r="HLA253" s="436"/>
      <c r="HLB253" s="436"/>
      <c r="HLC253" s="436"/>
      <c r="HLD253" s="436"/>
      <c r="HLE253" s="436"/>
      <c r="HLF253" s="436"/>
      <c r="HLG253" s="436"/>
      <c r="HLH253" s="436"/>
      <c r="HLI253" s="436"/>
      <c r="HLJ253" s="436"/>
      <c r="HLK253" s="436"/>
      <c r="HLL253" s="436"/>
      <c r="HLM253" s="436"/>
      <c r="HLN253" s="436"/>
      <c r="HLO253" s="436"/>
      <c r="HLP253" s="436"/>
      <c r="HLQ253" s="436"/>
      <c r="HLR253" s="436"/>
      <c r="HLS253" s="436"/>
      <c r="HLT253" s="436"/>
      <c r="HLU253" s="436"/>
      <c r="HLV253" s="436"/>
      <c r="HLW253" s="436"/>
      <c r="HLX253" s="436"/>
      <c r="HLY253" s="436"/>
      <c r="HLZ253" s="436"/>
      <c r="HMA253" s="436"/>
      <c r="HMB253" s="436"/>
      <c r="HMC253" s="436"/>
      <c r="HMD253" s="436"/>
      <c r="HME253" s="436"/>
      <c r="HMF253" s="436"/>
      <c r="HMG253" s="436"/>
      <c r="HMH253" s="436"/>
      <c r="HMI253" s="436"/>
      <c r="HMJ253" s="436"/>
      <c r="HMK253" s="436"/>
      <c r="HML253" s="436"/>
      <c r="HMM253" s="436"/>
      <c r="HMN253" s="436"/>
      <c r="HMO253" s="436"/>
      <c r="HMP253" s="436"/>
      <c r="HMQ253" s="436"/>
      <c r="HMR253" s="436"/>
      <c r="HMS253" s="436"/>
      <c r="HMT253" s="436"/>
      <c r="HMU253" s="436"/>
      <c r="HMV253" s="436"/>
      <c r="HMW253" s="436"/>
      <c r="HMX253" s="436"/>
      <c r="HMY253" s="436"/>
      <c r="HMZ253" s="436"/>
      <c r="HNA253" s="436"/>
      <c r="HNB253" s="436"/>
      <c r="HNC253" s="436"/>
      <c r="HND253" s="436"/>
      <c r="HNE253" s="436"/>
      <c r="HNF253" s="436"/>
      <c r="HNG253" s="436"/>
      <c r="HNH253" s="436"/>
      <c r="HNI253" s="436"/>
      <c r="HNJ253" s="436"/>
      <c r="HNK253" s="436"/>
      <c r="HNL253" s="436"/>
      <c r="HNM253" s="436"/>
      <c r="HNN253" s="436"/>
      <c r="HNO253" s="436"/>
      <c r="HNP253" s="436"/>
      <c r="HNQ253" s="436"/>
      <c r="HNR253" s="436"/>
      <c r="HNS253" s="436"/>
      <c r="HNT253" s="436"/>
      <c r="HNU253" s="436"/>
      <c r="HNV253" s="436"/>
      <c r="HNW253" s="436"/>
      <c r="HNX253" s="436"/>
      <c r="HNY253" s="436"/>
      <c r="HNZ253" s="436"/>
      <c r="HOA253" s="436"/>
      <c r="HOB253" s="436"/>
      <c r="HOC253" s="436"/>
      <c r="HOD253" s="436"/>
      <c r="HOE253" s="436"/>
      <c r="HOF253" s="436"/>
      <c r="HOG253" s="436"/>
      <c r="HOH253" s="436"/>
      <c r="HOI253" s="436"/>
      <c r="HOJ253" s="436"/>
      <c r="HOK253" s="436"/>
      <c r="HOL253" s="436"/>
      <c r="HOM253" s="436"/>
      <c r="HON253" s="436"/>
      <c r="HOO253" s="436"/>
      <c r="HOP253" s="436"/>
      <c r="HOQ253" s="436"/>
      <c r="HOR253" s="436"/>
      <c r="HOS253" s="436"/>
      <c r="HOT253" s="436"/>
      <c r="HOU253" s="436"/>
      <c r="HOV253" s="436"/>
      <c r="HOW253" s="436"/>
      <c r="HOX253" s="436"/>
      <c r="HOY253" s="436"/>
      <c r="HOZ253" s="436"/>
      <c r="HPA253" s="436"/>
      <c r="HPB253" s="436"/>
      <c r="HPC253" s="436"/>
      <c r="HPD253" s="436"/>
      <c r="HPE253" s="436"/>
      <c r="HPF253" s="436"/>
      <c r="HPG253" s="436"/>
      <c r="HPH253" s="436"/>
      <c r="HPI253" s="436"/>
      <c r="HPJ253" s="436"/>
      <c r="HPK253" s="436"/>
      <c r="HPL253" s="436"/>
      <c r="HPM253" s="436"/>
      <c r="HPN253" s="436"/>
      <c r="HPO253" s="436"/>
      <c r="HPP253" s="436"/>
      <c r="HPQ253" s="436"/>
      <c r="HPR253" s="436"/>
      <c r="HPS253" s="436"/>
      <c r="HPT253" s="436"/>
      <c r="HPU253" s="436"/>
      <c r="HPV253" s="436"/>
      <c r="HPW253" s="436"/>
      <c r="HPX253" s="436"/>
      <c r="HPY253" s="436"/>
      <c r="HPZ253" s="436"/>
      <c r="HQA253" s="436"/>
      <c r="HQB253" s="436"/>
      <c r="HQC253" s="436"/>
      <c r="HQD253" s="436"/>
      <c r="HQE253" s="436"/>
      <c r="HQF253" s="436"/>
      <c r="HQG253" s="436"/>
      <c r="HQH253" s="436"/>
      <c r="HQI253" s="436"/>
      <c r="HQJ253" s="436"/>
      <c r="HQK253" s="436"/>
      <c r="HQL253" s="436"/>
      <c r="HQM253" s="436"/>
      <c r="HQN253" s="436"/>
      <c r="HQO253" s="436"/>
      <c r="HQP253" s="436"/>
      <c r="HQQ253" s="436"/>
      <c r="HQR253" s="436"/>
      <c r="HQS253" s="436"/>
      <c r="HQT253" s="436"/>
      <c r="HQU253" s="436"/>
      <c r="HQV253" s="436"/>
      <c r="HQW253" s="436"/>
      <c r="HQX253" s="436"/>
      <c r="HQY253" s="436"/>
      <c r="HQZ253" s="436"/>
      <c r="HRA253" s="436"/>
      <c r="HRB253" s="436"/>
      <c r="HRC253" s="436"/>
      <c r="HRD253" s="436"/>
      <c r="HRE253" s="436"/>
      <c r="HRF253" s="436"/>
      <c r="HRG253" s="436"/>
      <c r="HRH253" s="436"/>
      <c r="HRI253" s="436"/>
      <c r="HRJ253" s="436"/>
      <c r="HRK253" s="436"/>
      <c r="HRL253" s="436"/>
      <c r="HRM253" s="436"/>
      <c r="HRN253" s="436"/>
      <c r="HRO253" s="436"/>
      <c r="HRP253" s="436"/>
      <c r="HRQ253" s="436"/>
      <c r="HRR253" s="436"/>
      <c r="HRS253" s="436"/>
      <c r="HRT253" s="436"/>
      <c r="HRU253" s="436"/>
      <c r="HRV253" s="436"/>
      <c r="HRW253" s="436"/>
      <c r="HRX253" s="436"/>
      <c r="HRY253" s="436"/>
      <c r="HRZ253" s="436"/>
      <c r="HSA253" s="436"/>
      <c r="HSB253" s="436"/>
      <c r="HSC253" s="436"/>
      <c r="HSD253" s="436"/>
      <c r="HSE253" s="436"/>
      <c r="HSF253" s="436"/>
      <c r="HSG253" s="436"/>
      <c r="HSH253" s="436"/>
      <c r="HSI253" s="436"/>
      <c r="HSJ253" s="436"/>
      <c r="HSK253" s="436"/>
      <c r="HSL253" s="436"/>
      <c r="HSM253" s="436"/>
      <c r="HSN253" s="436"/>
      <c r="HSO253" s="436"/>
      <c r="HSP253" s="436"/>
      <c r="HSQ253" s="436"/>
      <c r="HSR253" s="436"/>
      <c r="HSS253" s="436"/>
      <c r="HST253" s="436"/>
      <c r="HSU253" s="436"/>
      <c r="HSV253" s="436"/>
      <c r="HSW253" s="436"/>
      <c r="HSX253" s="436"/>
      <c r="HSY253" s="436"/>
      <c r="HSZ253" s="436"/>
      <c r="HTA253" s="436"/>
      <c r="HTB253" s="436"/>
      <c r="HTC253" s="436"/>
      <c r="HTD253" s="436"/>
      <c r="HTE253" s="436"/>
      <c r="HTF253" s="436"/>
      <c r="HTG253" s="436"/>
      <c r="HTH253" s="436"/>
      <c r="HTI253" s="436"/>
      <c r="HTJ253" s="436"/>
      <c r="HTK253" s="436"/>
      <c r="HTL253" s="436"/>
      <c r="HTM253" s="436"/>
      <c r="HTN253" s="436"/>
      <c r="HTO253" s="436"/>
      <c r="HTP253" s="436"/>
      <c r="HTQ253" s="436"/>
      <c r="HTR253" s="436"/>
      <c r="HTS253" s="436"/>
      <c r="HTT253" s="436"/>
      <c r="HTU253" s="436"/>
      <c r="HTV253" s="436"/>
      <c r="HTW253" s="436"/>
      <c r="HTX253" s="436"/>
      <c r="HTY253" s="436"/>
      <c r="HTZ253" s="436"/>
      <c r="HUA253" s="436"/>
      <c r="HUB253" s="436"/>
      <c r="HUC253" s="436"/>
      <c r="HUD253" s="436"/>
      <c r="HUE253" s="436"/>
      <c r="HUF253" s="436"/>
      <c r="HUG253" s="436"/>
      <c r="HUH253" s="436"/>
      <c r="HUI253" s="436"/>
      <c r="HUJ253" s="436"/>
      <c r="HUK253" s="436"/>
      <c r="HUL253" s="436"/>
      <c r="HUM253" s="436"/>
      <c r="HUN253" s="436"/>
      <c r="HUO253" s="436"/>
      <c r="HUP253" s="436"/>
      <c r="HUQ253" s="436"/>
      <c r="HUR253" s="436"/>
      <c r="HUS253" s="436"/>
      <c r="HUT253" s="436"/>
      <c r="HUU253" s="436"/>
      <c r="HUV253" s="436"/>
      <c r="HUW253" s="436"/>
      <c r="HUX253" s="436"/>
      <c r="HUY253" s="436"/>
      <c r="HUZ253" s="436"/>
      <c r="HVA253" s="436"/>
      <c r="HVB253" s="436"/>
      <c r="HVC253" s="436"/>
      <c r="HVD253" s="436"/>
      <c r="HVE253" s="436"/>
      <c r="HVF253" s="436"/>
      <c r="HVG253" s="436"/>
      <c r="HVH253" s="436"/>
      <c r="HVI253" s="436"/>
      <c r="HVJ253" s="436"/>
      <c r="HVK253" s="436"/>
      <c r="HVL253" s="436"/>
      <c r="HVM253" s="436"/>
      <c r="HVN253" s="436"/>
      <c r="HVO253" s="436"/>
      <c r="HVP253" s="436"/>
      <c r="HVQ253" s="436"/>
      <c r="HVR253" s="436"/>
      <c r="HVS253" s="436"/>
      <c r="HVT253" s="436"/>
      <c r="HVU253" s="436"/>
      <c r="HVV253" s="436"/>
      <c r="HVW253" s="436"/>
      <c r="HVX253" s="436"/>
      <c r="HVY253" s="436"/>
      <c r="HVZ253" s="436"/>
      <c r="HWA253" s="436"/>
      <c r="HWB253" s="436"/>
      <c r="HWC253" s="436"/>
      <c r="HWD253" s="436"/>
      <c r="HWE253" s="436"/>
      <c r="HWF253" s="436"/>
      <c r="HWG253" s="436"/>
      <c r="HWH253" s="436"/>
      <c r="HWI253" s="436"/>
      <c r="HWJ253" s="436"/>
      <c r="HWK253" s="436"/>
      <c r="HWL253" s="436"/>
      <c r="HWM253" s="436"/>
      <c r="HWN253" s="436"/>
      <c r="HWO253" s="436"/>
      <c r="HWP253" s="436"/>
      <c r="HWQ253" s="436"/>
      <c r="HWR253" s="436"/>
      <c r="HWS253" s="436"/>
      <c r="HWT253" s="436"/>
      <c r="HWU253" s="436"/>
      <c r="HWV253" s="436"/>
      <c r="HWW253" s="436"/>
      <c r="HWX253" s="436"/>
      <c r="HWY253" s="436"/>
      <c r="HWZ253" s="436"/>
      <c r="HXA253" s="436"/>
      <c r="HXB253" s="436"/>
      <c r="HXC253" s="436"/>
      <c r="HXD253" s="436"/>
      <c r="HXE253" s="436"/>
      <c r="HXF253" s="436"/>
      <c r="HXG253" s="436"/>
      <c r="HXH253" s="436"/>
      <c r="HXI253" s="436"/>
      <c r="HXJ253" s="436"/>
      <c r="HXK253" s="436"/>
      <c r="HXL253" s="436"/>
      <c r="HXM253" s="436"/>
      <c r="HXN253" s="436"/>
      <c r="HXO253" s="436"/>
      <c r="HXP253" s="436"/>
      <c r="HXQ253" s="436"/>
      <c r="HXR253" s="436"/>
      <c r="HXS253" s="436"/>
      <c r="HXT253" s="436"/>
      <c r="HXU253" s="436"/>
      <c r="HXV253" s="436"/>
      <c r="HXW253" s="436"/>
      <c r="HXX253" s="436"/>
      <c r="HXY253" s="436"/>
      <c r="HXZ253" s="436"/>
      <c r="HYA253" s="436"/>
      <c r="HYB253" s="436"/>
      <c r="HYC253" s="436"/>
      <c r="HYD253" s="436"/>
      <c r="HYE253" s="436"/>
      <c r="HYF253" s="436"/>
      <c r="HYG253" s="436"/>
      <c r="HYH253" s="436"/>
      <c r="HYI253" s="436"/>
      <c r="HYJ253" s="436"/>
      <c r="HYK253" s="436"/>
      <c r="HYL253" s="436"/>
      <c r="HYM253" s="436"/>
      <c r="HYN253" s="436"/>
      <c r="HYO253" s="436"/>
      <c r="HYP253" s="436"/>
      <c r="HYQ253" s="436"/>
      <c r="HYR253" s="436"/>
      <c r="HYS253" s="436"/>
      <c r="HYT253" s="436"/>
      <c r="HYU253" s="436"/>
      <c r="HYV253" s="436"/>
      <c r="HYW253" s="436"/>
      <c r="HYX253" s="436"/>
      <c r="HYY253" s="436"/>
      <c r="HYZ253" s="436"/>
      <c r="HZA253" s="436"/>
      <c r="HZB253" s="436"/>
      <c r="HZC253" s="436"/>
      <c r="HZD253" s="436"/>
      <c r="HZE253" s="436"/>
      <c r="HZF253" s="436"/>
      <c r="HZG253" s="436"/>
      <c r="HZH253" s="436"/>
      <c r="HZI253" s="436"/>
      <c r="HZJ253" s="436"/>
      <c r="HZK253" s="436"/>
      <c r="HZL253" s="436"/>
      <c r="HZM253" s="436"/>
      <c r="HZN253" s="436"/>
      <c r="HZO253" s="436"/>
      <c r="HZP253" s="436"/>
      <c r="HZQ253" s="436"/>
      <c r="HZR253" s="436"/>
      <c r="HZS253" s="436"/>
      <c r="HZT253" s="436"/>
      <c r="HZU253" s="436"/>
      <c r="HZV253" s="436"/>
      <c r="HZW253" s="436"/>
      <c r="HZX253" s="436"/>
      <c r="HZY253" s="436"/>
      <c r="HZZ253" s="436"/>
      <c r="IAA253" s="436"/>
      <c r="IAB253" s="436"/>
      <c r="IAC253" s="436"/>
      <c r="IAD253" s="436"/>
      <c r="IAE253" s="436"/>
      <c r="IAF253" s="436"/>
      <c r="IAG253" s="436"/>
      <c r="IAH253" s="436"/>
      <c r="IAI253" s="436"/>
      <c r="IAJ253" s="436"/>
      <c r="IAK253" s="436"/>
      <c r="IAL253" s="436"/>
      <c r="IAM253" s="436"/>
      <c r="IAN253" s="436"/>
      <c r="IAO253" s="436"/>
      <c r="IAP253" s="436"/>
      <c r="IAQ253" s="436"/>
      <c r="IAR253" s="436"/>
      <c r="IAS253" s="436"/>
      <c r="IAT253" s="436"/>
      <c r="IAU253" s="436"/>
      <c r="IAV253" s="436"/>
      <c r="IAW253" s="436"/>
      <c r="IAX253" s="436"/>
      <c r="IAY253" s="436"/>
      <c r="IAZ253" s="436"/>
      <c r="IBA253" s="436"/>
      <c r="IBB253" s="436"/>
      <c r="IBC253" s="436"/>
      <c r="IBD253" s="436"/>
      <c r="IBE253" s="436"/>
      <c r="IBF253" s="436"/>
      <c r="IBG253" s="436"/>
      <c r="IBH253" s="436"/>
      <c r="IBI253" s="436"/>
      <c r="IBJ253" s="436"/>
      <c r="IBK253" s="436"/>
      <c r="IBL253" s="436"/>
      <c r="IBM253" s="436"/>
      <c r="IBN253" s="436"/>
      <c r="IBO253" s="436"/>
      <c r="IBP253" s="436"/>
      <c r="IBQ253" s="436"/>
      <c r="IBR253" s="436"/>
      <c r="IBS253" s="436"/>
      <c r="IBT253" s="436"/>
      <c r="IBU253" s="436"/>
      <c r="IBV253" s="436"/>
      <c r="IBW253" s="436"/>
      <c r="IBX253" s="436"/>
      <c r="IBY253" s="436"/>
      <c r="IBZ253" s="436"/>
      <c r="ICA253" s="436"/>
      <c r="ICB253" s="436"/>
      <c r="ICC253" s="436"/>
      <c r="ICD253" s="436"/>
      <c r="ICE253" s="436"/>
      <c r="ICF253" s="436"/>
      <c r="ICG253" s="436"/>
      <c r="ICH253" s="436"/>
      <c r="ICI253" s="436"/>
      <c r="ICJ253" s="436"/>
      <c r="ICK253" s="436"/>
      <c r="ICL253" s="436"/>
      <c r="ICM253" s="436"/>
      <c r="ICN253" s="436"/>
      <c r="ICO253" s="436"/>
      <c r="ICP253" s="436"/>
      <c r="ICQ253" s="436"/>
      <c r="ICR253" s="436"/>
      <c r="ICS253" s="436"/>
      <c r="ICT253" s="436"/>
      <c r="ICU253" s="436"/>
      <c r="ICV253" s="436"/>
      <c r="ICW253" s="436"/>
      <c r="ICX253" s="436"/>
      <c r="ICY253" s="436"/>
      <c r="ICZ253" s="436"/>
      <c r="IDA253" s="436"/>
      <c r="IDB253" s="436"/>
      <c r="IDC253" s="436"/>
      <c r="IDD253" s="436"/>
      <c r="IDE253" s="436"/>
      <c r="IDF253" s="436"/>
      <c r="IDG253" s="436"/>
      <c r="IDH253" s="436"/>
      <c r="IDI253" s="436"/>
      <c r="IDJ253" s="436"/>
      <c r="IDK253" s="436"/>
      <c r="IDL253" s="436"/>
      <c r="IDM253" s="436"/>
      <c r="IDN253" s="436"/>
      <c r="IDO253" s="436"/>
      <c r="IDP253" s="436"/>
      <c r="IDQ253" s="436"/>
      <c r="IDR253" s="436"/>
      <c r="IDS253" s="436"/>
      <c r="IDT253" s="436"/>
      <c r="IDU253" s="436"/>
      <c r="IDV253" s="436"/>
      <c r="IDW253" s="436"/>
      <c r="IDX253" s="436"/>
      <c r="IDY253" s="436"/>
      <c r="IDZ253" s="436"/>
      <c r="IEA253" s="436"/>
      <c r="IEB253" s="436"/>
      <c r="IEC253" s="436"/>
      <c r="IED253" s="436"/>
      <c r="IEE253" s="436"/>
      <c r="IEF253" s="436"/>
      <c r="IEG253" s="436"/>
      <c r="IEH253" s="436"/>
      <c r="IEI253" s="436"/>
      <c r="IEJ253" s="436"/>
      <c r="IEK253" s="436"/>
      <c r="IEL253" s="436"/>
      <c r="IEM253" s="436"/>
      <c r="IEN253" s="436"/>
      <c r="IEO253" s="436"/>
      <c r="IEP253" s="436"/>
      <c r="IEQ253" s="436"/>
      <c r="IER253" s="436"/>
      <c r="IES253" s="436"/>
      <c r="IET253" s="436"/>
      <c r="IEU253" s="436"/>
      <c r="IEV253" s="436"/>
      <c r="IEW253" s="436"/>
      <c r="IEX253" s="436"/>
      <c r="IEY253" s="436"/>
      <c r="IEZ253" s="436"/>
      <c r="IFA253" s="436"/>
      <c r="IFB253" s="436"/>
      <c r="IFC253" s="436"/>
      <c r="IFD253" s="436"/>
      <c r="IFE253" s="436"/>
      <c r="IFF253" s="436"/>
      <c r="IFG253" s="436"/>
      <c r="IFH253" s="436"/>
      <c r="IFI253" s="436"/>
      <c r="IFJ253" s="436"/>
      <c r="IFK253" s="436"/>
      <c r="IFL253" s="436"/>
      <c r="IFM253" s="436"/>
      <c r="IFN253" s="436"/>
      <c r="IFO253" s="436"/>
      <c r="IFP253" s="436"/>
      <c r="IFQ253" s="436"/>
      <c r="IFR253" s="436"/>
      <c r="IFS253" s="436"/>
      <c r="IFT253" s="436"/>
      <c r="IFU253" s="436"/>
      <c r="IFV253" s="436"/>
      <c r="IFW253" s="436"/>
      <c r="IFX253" s="436"/>
      <c r="IFY253" s="436"/>
      <c r="IFZ253" s="436"/>
      <c r="IGA253" s="436"/>
      <c r="IGB253" s="436"/>
      <c r="IGC253" s="436"/>
      <c r="IGD253" s="436"/>
      <c r="IGE253" s="436"/>
      <c r="IGF253" s="436"/>
      <c r="IGG253" s="436"/>
      <c r="IGH253" s="436"/>
      <c r="IGI253" s="436"/>
      <c r="IGJ253" s="436"/>
      <c r="IGK253" s="436"/>
      <c r="IGL253" s="436"/>
      <c r="IGM253" s="436"/>
      <c r="IGN253" s="436"/>
      <c r="IGO253" s="436"/>
      <c r="IGP253" s="436"/>
      <c r="IGQ253" s="436"/>
      <c r="IGR253" s="436"/>
      <c r="IGS253" s="436"/>
      <c r="IGT253" s="436"/>
      <c r="IGU253" s="436"/>
      <c r="IGV253" s="436"/>
      <c r="IGW253" s="436"/>
      <c r="IGX253" s="436"/>
      <c r="IGY253" s="436"/>
      <c r="IGZ253" s="436"/>
      <c r="IHA253" s="436"/>
      <c r="IHB253" s="436"/>
      <c r="IHC253" s="436"/>
      <c r="IHD253" s="436"/>
      <c r="IHE253" s="436"/>
      <c r="IHF253" s="436"/>
      <c r="IHG253" s="436"/>
      <c r="IHH253" s="436"/>
      <c r="IHI253" s="436"/>
      <c r="IHJ253" s="436"/>
      <c r="IHK253" s="436"/>
      <c r="IHL253" s="436"/>
      <c r="IHM253" s="436"/>
      <c r="IHN253" s="436"/>
      <c r="IHO253" s="436"/>
      <c r="IHP253" s="436"/>
      <c r="IHQ253" s="436"/>
      <c r="IHR253" s="436"/>
      <c r="IHS253" s="436"/>
      <c r="IHT253" s="436"/>
      <c r="IHU253" s="436"/>
      <c r="IHV253" s="436"/>
      <c r="IHW253" s="436"/>
      <c r="IHX253" s="436"/>
      <c r="IHY253" s="436"/>
      <c r="IHZ253" s="436"/>
      <c r="IIA253" s="436"/>
      <c r="IIB253" s="436"/>
      <c r="IIC253" s="436"/>
      <c r="IID253" s="436"/>
      <c r="IIE253" s="436"/>
      <c r="IIF253" s="436"/>
      <c r="IIG253" s="436"/>
      <c r="IIH253" s="436"/>
      <c r="III253" s="436"/>
      <c r="IIJ253" s="436"/>
      <c r="IIK253" s="436"/>
      <c r="IIL253" s="436"/>
      <c r="IIM253" s="436"/>
      <c r="IIN253" s="436"/>
      <c r="IIO253" s="436"/>
      <c r="IIP253" s="436"/>
      <c r="IIQ253" s="436"/>
      <c r="IIR253" s="436"/>
      <c r="IIS253" s="436"/>
      <c r="IIT253" s="436"/>
      <c r="IIU253" s="436"/>
      <c r="IIV253" s="436"/>
      <c r="IIW253" s="436"/>
      <c r="IIX253" s="436"/>
      <c r="IIY253" s="436"/>
      <c r="IIZ253" s="436"/>
      <c r="IJA253" s="436"/>
      <c r="IJB253" s="436"/>
      <c r="IJC253" s="436"/>
      <c r="IJD253" s="436"/>
      <c r="IJE253" s="436"/>
      <c r="IJF253" s="436"/>
      <c r="IJG253" s="436"/>
      <c r="IJH253" s="436"/>
      <c r="IJI253" s="436"/>
      <c r="IJJ253" s="436"/>
      <c r="IJK253" s="436"/>
      <c r="IJL253" s="436"/>
      <c r="IJM253" s="436"/>
      <c r="IJN253" s="436"/>
      <c r="IJO253" s="436"/>
      <c r="IJP253" s="436"/>
      <c r="IJQ253" s="436"/>
      <c r="IJR253" s="436"/>
      <c r="IJS253" s="436"/>
      <c r="IJT253" s="436"/>
      <c r="IJU253" s="436"/>
      <c r="IJV253" s="436"/>
      <c r="IJW253" s="436"/>
      <c r="IJX253" s="436"/>
      <c r="IJY253" s="436"/>
      <c r="IJZ253" s="436"/>
      <c r="IKA253" s="436"/>
      <c r="IKB253" s="436"/>
      <c r="IKC253" s="436"/>
      <c r="IKD253" s="436"/>
      <c r="IKE253" s="436"/>
      <c r="IKF253" s="436"/>
      <c r="IKG253" s="436"/>
      <c r="IKH253" s="436"/>
      <c r="IKI253" s="436"/>
      <c r="IKJ253" s="436"/>
      <c r="IKK253" s="436"/>
      <c r="IKL253" s="436"/>
      <c r="IKM253" s="436"/>
      <c r="IKN253" s="436"/>
      <c r="IKO253" s="436"/>
      <c r="IKP253" s="436"/>
      <c r="IKQ253" s="436"/>
      <c r="IKR253" s="436"/>
      <c r="IKS253" s="436"/>
      <c r="IKT253" s="436"/>
      <c r="IKU253" s="436"/>
      <c r="IKV253" s="436"/>
      <c r="IKW253" s="436"/>
      <c r="IKX253" s="436"/>
      <c r="IKY253" s="436"/>
      <c r="IKZ253" s="436"/>
      <c r="ILA253" s="436"/>
      <c r="ILB253" s="436"/>
      <c r="ILC253" s="436"/>
      <c r="ILD253" s="436"/>
      <c r="ILE253" s="436"/>
      <c r="ILF253" s="436"/>
      <c r="ILG253" s="436"/>
      <c r="ILH253" s="436"/>
      <c r="ILI253" s="436"/>
      <c r="ILJ253" s="436"/>
      <c r="ILK253" s="436"/>
      <c r="ILL253" s="436"/>
      <c r="ILM253" s="436"/>
      <c r="ILN253" s="436"/>
      <c r="ILO253" s="436"/>
      <c r="ILP253" s="436"/>
      <c r="ILQ253" s="436"/>
      <c r="ILR253" s="436"/>
      <c r="ILS253" s="436"/>
      <c r="ILT253" s="436"/>
      <c r="ILU253" s="436"/>
      <c r="ILV253" s="436"/>
      <c r="ILW253" s="436"/>
      <c r="ILX253" s="436"/>
      <c r="ILY253" s="436"/>
      <c r="ILZ253" s="436"/>
      <c r="IMA253" s="436"/>
      <c r="IMB253" s="436"/>
      <c r="IMC253" s="436"/>
      <c r="IMD253" s="436"/>
      <c r="IME253" s="436"/>
      <c r="IMF253" s="436"/>
      <c r="IMG253" s="436"/>
      <c r="IMH253" s="436"/>
      <c r="IMI253" s="436"/>
      <c r="IMJ253" s="436"/>
      <c r="IMK253" s="436"/>
      <c r="IML253" s="436"/>
      <c r="IMM253" s="436"/>
      <c r="IMN253" s="436"/>
      <c r="IMO253" s="436"/>
      <c r="IMP253" s="436"/>
      <c r="IMQ253" s="436"/>
      <c r="IMR253" s="436"/>
      <c r="IMS253" s="436"/>
      <c r="IMT253" s="436"/>
      <c r="IMU253" s="436"/>
      <c r="IMV253" s="436"/>
      <c r="IMW253" s="436"/>
      <c r="IMX253" s="436"/>
      <c r="IMY253" s="436"/>
      <c r="IMZ253" s="436"/>
      <c r="INA253" s="436"/>
      <c r="INB253" s="436"/>
      <c r="INC253" s="436"/>
      <c r="IND253" s="436"/>
      <c r="INE253" s="436"/>
      <c r="INF253" s="436"/>
      <c r="ING253" s="436"/>
      <c r="INH253" s="436"/>
      <c r="INI253" s="436"/>
      <c r="INJ253" s="436"/>
      <c r="INK253" s="436"/>
      <c r="INL253" s="436"/>
      <c r="INM253" s="436"/>
      <c r="INN253" s="436"/>
      <c r="INO253" s="436"/>
      <c r="INP253" s="436"/>
      <c r="INQ253" s="436"/>
      <c r="INR253" s="436"/>
      <c r="INS253" s="436"/>
      <c r="INT253" s="436"/>
      <c r="INU253" s="436"/>
      <c r="INV253" s="436"/>
      <c r="INW253" s="436"/>
      <c r="INX253" s="436"/>
      <c r="INY253" s="436"/>
      <c r="INZ253" s="436"/>
      <c r="IOA253" s="436"/>
      <c r="IOB253" s="436"/>
      <c r="IOC253" s="436"/>
      <c r="IOD253" s="436"/>
      <c r="IOE253" s="436"/>
      <c r="IOF253" s="436"/>
      <c r="IOG253" s="436"/>
      <c r="IOH253" s="436"/>
      <c r="IOI253" s="436"/>
      <c r="IOJ253" s="436"/>
      <c r="IOK253" s="436"/>
      <c r="IOL253" s="436"/>
      <c r="IOM253" s="436"/>
      <c r="ION253" s="436"/>
      <c r="IOO253" s="436"/>
      <c r="IOP253" s="436"/>
      <c r="IOQ253" s="436"/>
      <c r="IOR253" s="436"/>
      <c r="IOS253" s="436"/>
      <c r="IOT253" s="436"/>
      <c r="IOU253" s="436"/>
      <c r="IOV253" s="436"/>
      <c r="IOW253" s="436"/>
      <c r="IOX253" s="436"/>
      <c r="IOY253" s="436"/>
      <c r="IOZ253" s="436"/>
      <c r="IPA253" s="436"/>
      <c r="IPB253" s="436"/>
      <c r="IPC253" s="436"/>
      <c r="IPD253" s="436"/>
      <c r="IPE253" s="436"/>
      <c r="IPF253" s="436"/>
      <c r="IPG253" s="436"/>
      <c r="IPH253" s="436"/>
      <c r="IPI253" s="436"/>
      <c r="IPJ253" s="436"/>
      <c r="IPK253" s="436"/>
      <c r="IPL253" s="436"/>
      <c r="IPM253" s="436"/>
      <c r="IPN253" s="436"/>
      <c r="IPO253" s="436"/>
      <c r="IPP253" s="436"/>
      <c r="IPQ253" s="436"/>
      <c r="IPR253" s="436"/>
      <c r="IPS253" s="436"/>
      <c r="IPT253" s="436"/>
      <c r="IPU253" s="436"/>
      <c r="IPV253" s="436"/>
      <c r="IPW253" s="436"/>
      <c r="IPX253" s="436"/>
      <c r="IPY253" s="436"/>
      <c r="IPZ253" s="436"/>
      <c r="IQA253" s="436"/>
      <c r="IQB253" s="436"/>
      <c r="IQC253" s="436"/>
      <c r="IQD253" s="436"/>
      <c r="IQE253" s="436"/>
      <c r="IQF253" s="436"/>
      <c r="IQG253" s="436"/>
      <c r="IQH253" s="436"/>
      <c r="IQI253" s="436"/>
      <c r="IQJ253" s="436"/>
      <c r="IQK253" s="436"/>
      <c r="IQL253" s="436"/>
      <c r="IQM253" s="436"/>
      <c r="IQN253" s="436"/>
      <c r="IQO253" s="436"/>
      <c r="IQP253" s="436"/>
      <c r="IQQ253" s="436"/>
      <c r="IQR253" s="436"/>
      <c r="IQS253" s="436"/>
      <c r="IQT253" s="436"/>
      <c r="IQU253" s="436"/>
      <c r="IQV253" s="436"/>
      <c r="IQW253" s="436"/>
      <c r="IQX253" s="436"/>
      <c r="IQY253" s="436"/>
      <c r="IQZ253" s="436"/>
      <c r="IRA253" s="436"/>
      <c r="IRB253" s="436"/>
      <c r="IRC253" s="436"/>
      <c r="IRD253" s="436"/>
      <c r="IRE253" s="436"/>
      <c r="IRF253" s="436"/>
      <c r="IRG253" s="436"/>
      <c r="IRH253" s="436"/>
      <c r="IRI253" s="436"/>
      <c r="IRJ253" s="436"/>
      <c r="IRK253" s="436"/>
      <c r="IRL253" s="436"/>
      <c r="IRM253" s="436"/>
      <c r="IRN253" s="436"/>
      <c r="IRO253" s="436"/>
      <c r="IRP253" s="436"/>
      <c r="IRQ253" s="436"/>
      <c r="IRR253" s="436"/>
      <c r="IRS253" s="436"/>
      <c r="IRT253" s="436"/>
      <c r="IRU253" s="436"/>
      <c r="IRV253" s="436"/>
      <c r="IRW253" s="436"/>
      <c r="IRX253" s="436"/>
      <c r="IRY253" s="436"/>
      <c r="IRZ253" s="436"/>
      <c r="ISA253" s="436"/>
      <c r="ISB253" s="436"/>
      <c r="ISC253" s="436"/>
      <c r="ISD253" s="436"/>
      <c r="ISE253" s="436"/>
      <c r="ISF253" s="436"/>
      <c r="ISG253" s="436"/>
      <c r="ISH253" s="436"/>
      <c r="ISI253" s="436"/>
      <c r="ISJ253" s="436"/>
      <c r="ISK253" s="436"/>
      <c r="ISL253" s="436"/>
      <c r="ISM253" s="436"/>
      <c r="ISN253" s="436"/>
      <c r="ISO253" s="436"/>
      <c r="ISP253" s="436"/>
      <c r="ISQ253" s="436"/>
      <c r="ISR253" s="436"/>
      <c r="ISS253" s="436"/>
      <c r="IST253" s="436"/>
      <c r="ISU253" s="436"/>
      <c r="ISV253" s="436"/>
      <c r="ISW253" s="436"/>
      <c r="ISX253" s="436"/>
      <c r="ISY253" s="436"/>
      <c r="ISZ253" s="436"/>
      <c r="ITA253" s="436"/>
      <c r="ITB253" s="436"/>
      <c r="ITC253" s="436"/>
      <c r="ITD253" s="436"/>
      <c r="ITE253" s="436"/>
      <c r="ITF253" s="436"/>
      <c r="ITG253" s="436"/>
      <c r="ITH253" s="436"/>
      <c r="ITI253" s="436"/>
      <c r="ITJ253" s="436"/>
      <c r="ITK253" s="436"/>
      <c r="ITL253" s="436"/>
      <c r="ITM253" s="436"/>
      <c r="ITN253" s="436"/>
      <c r="ITO253" s="436"/>
      <c r="ITP253" s="436"/>
      <c r="ITQ253" s="436"/>
      <c r="ITR253" s="436"/>
      <c r="ITS253" s="436"/>
      <c r="ITT253" s="436"/>
      <c r="ITU253" s="436"/>
      <c r="ITV253" s="436"/>
      <c r="ITW253" s="436"/>
      <c r="ITX253" s="436"/>
      <c r="ITY253" s="436"/>
      <c r="ITZ253" s="436"/>
      <c r="IUA253" s="436"/>
      <c r="IUB253" s="436"/>
      <c r="IUC253" s="436"/>
      <c r="IUD253" s="436"/>
      <c r="IUE253" s="436"/>
      <c r="IUF253" s="436"/>
      <c r="IUG253" s="436"/>
      <c r="IUH253" s="436"/>
      <c r="IUI253" s="436"/>
      <c r="IUJ253" s="436"/>
      <c r="IUK253" s="436"/>
      <c r="IUL253" s="436"/>
      <c r="IUM253" s="436"/>
      <c r="IUN253" s="436"/>
      <c r="IUO253" s="436"/>
      <c r="IUP253" s="436"/>
      <c r="IUQ253" s="436"/>
      <c r="IUR253" s="436"/>
      <c r="IUS253" s="436"/>
      <c r="IUT253" s="436"/>
      <c r="IUU253" s="436"/>
      <c r="IUV253" s="436"/>
      <c r="IUW253" s="436"/>
      <c r="IUX253" s="436"/>
      <c r="IUY253" s="436"/>
      <c r="IUZ253" s="436"/>
      <c r="IVA253" s="436"/>
      <c r="IVB253" s="436"/>
      <c r="IVC253" s="436"/>
      <c r="IVD253" s="436"/>
      <c r="IVE253" s="436"/>
      <c r="IVF253" s="436"/>
      <c r="IVG253" s="436"/>
      <c r="IVH253" s="436"/>
      <c r="IVI253" s="436"/>
      <c r="IVJ253" s="436"/>
      <c r="IVK253" s="436"/>
      <c r="IVL253" s="436"/>
      <c r="IVM253" s="436"/>
      <c r="IVN253" s="436"/>
      <c r="IVO253" s="436"/>
      <c r="IVP253" s="436"/>
      <c r="IVQ253" s="436"/>
      <c r="IVR253" s="436"/>
      <c r="IVS253" s="436"/>
      <c r="IVT253" s="436"/>
      <c r="IVU253" s="436"/>
      <c r="IVV253" s="436"/>
      <c r="IVW253" s="436"/>
      <c r="IVX253" s="436"/>
      <c r="IVY253" s="436"/>
      <c r="IVZ253" s="436"/>
      <c r="IWA253" s="436"/>
      <c r="IWB253" s="436"/>
      <c r="IWC253" s="436"/>
      <c r="IWD253" s="436"/>
      <c r="IWE253" s="436"/>
      <c r="IWF253" s="436"/>
      <c r="IWG253" s="436"/>
      <c r="IWH253" s="436"/>
      <c r="IWI253" s="436"/>
      <c r="IWJ253" s="436"/>
      <c r="IWK253" s="436"/>
      <c r="IWL253" s="436"/>
      <c r="IWM253" s="436"/>
      <c r="IWN253" s="436"/>
      <c r="IWO253" s="436"/>
      <c r="IWP253" s="436"/>
      <c r="IWQ253" s="436"/>
      <c r="IWR253" s="436"/>
      <c r="IWS253" s="436"/>
      <c r="IWT253" s="436"/>
      <c r="IWU253" s="436"/>
      <c r="IWV253" s="436"/>
      <c r="IWW253" s="436"/>
      <c r="IWX253" s="436"/>
      <c r="IWY253" s="436"/>
      <c r="IWZ253" s="436"/>
      <c r="IXA253" s="436"/>
      <c r="IXB253" s="436"/>
      <c r="IXC253" s="436"/>
      <c r="IXD253" s="436"/>
      <c r="IXE253" s="436"/>
      <c r="IXF253" s="436"/>
      <c r="IXG253" s="436"/>
      <c r="IXH253" s="436"/>
      <c r="IXI253" s="436"/>
      <c r="IXJ253" s="436"/>
      <c r="IXK253" s="436"/>
      <c r="IXL253" s="436"/>
      <c r="IXM253" s="436"/>
      <c r="IXN253" s="436"/>
      <c r="IXO253" s="436"/>
      <c r="IXP253" s="436"/>
      <c r="IXQ253" s="436"/>
      <c r="IXR253" s="436"/>
      <c r="IXS253" s="436"/>
      <c r="IXT253" s="436"/>
      <c r="IXU253" s="436"/>
      <c r="IXV253" s="436"/>
      <c r="IXW253" s="436"/>
      <c r="IXX253" s="436"/>
      <c r="IXY253" s="436"/>
      <c r="IXZ253" s="436"/>
      <c r="IYA253" s="436"/>
      <c r="IYB253" s="436"/>
      <c r="IYC253" s="436"/>
      <c r="IYD253" s="436"/>
      <c r="IYE253" s="436"/>
      <c r="IYF253" s="436"/>
      <c r="IYG253" s="436"/>
      <c r="IYH253" s="436"/>
      <c r="IYI253" s="436"/>
      <c r="IYJ253" s="436"/>
      <c r="IYK253" s="436"/>
      <c r="IYL253" s="436"/>
      <c r="IYM253" s="436"/>
      <c r="IYN253" s="436"/>
      <c r="IYO253" s="436"/>
      <c r="IYP253" s="436"/>
      <c r="IYQ253" s="436"/>
      <c r="IYR253" s="436"/>
      <c r="IYS253" s="436"/>
      <c r="IYT253" s="436"/>
      <c r="IYU253" s="436"/>
      <c r="IYV253" s="436"/>
      <c r="IYW253" s="436"/>
      <c r="IYX253" s="436"/>
      <c r="IYY253" s="436"/>
      <c r="IYZ253" s="436"/>
      <c r="IZA253" s="436"/>
      <c r="IZB253" s="436"/>
      <c r="IZC253" s="436"/>
      <c r="IZD253" s="436"/>
      <c r="IZE253" s="436"/>
      <c r="IZF253" s="436"/>
      <c r="IZG253" s="436"/>
      <c r="IZH253" s="436"/>
      <c r="IZI253" s="436"/>
      <c r="IZJ253" s="436"/>
      <c r="IZK253" s="436"/>
      <c r="IZL253" s="436"/>
      <c r="IZM253" s="436"/>
      <c r="IZN253" s="436"/>
      <c r="IZO253" s="436"/>
      <c r="IZP253" s="436"/>
      <c r="IZQ253" s="436"/>
      <c r="IZR253" s="436"/>
      <c r="IZS253" s="436"/>
      <c r="IZT253" s="436"/>
      <c r="IZU253" s="436"/>
      <c r="IZV253" s="436"/>
      <c r="IZW253" s="436"/>
      <c r="IZX253" s="436"/>
      <c r="IZY253" s="436"/>
      <c r="IZZ253" s="436"/>
      <c r="JAA253" s="436"/>
      <c r="JAB253" s="436"/>
      <c r="JAC253" s="436"/>
      <c r="JAD253" s="436"/>
      <c r="JAE253" s="436"/>
      <c r="JAF253" s="436"/>
      <c r="JAG253" s="436"/>
      <c r="JAH253" s="436"/>
      <c r="JAI253" s="436"/>
      <c r="JAJ253" s="436"/>
      <c r="JAK253" s="436"/>
      <c r="JAL253" s="436"/>
      <c r="JAM253" s="436"/>
      <c r="JAN253" s="436"/>
      <c r="JAO253" s="436"/>
      <c r="JAP253" s="436"/>
      <c r="JAQ253" s="436"/>
      <c r="JAR253" s="436"/>
      <c r="JAS253" s="436"/>
      <c r="JAT253" s="436"/>
      <c r="JAU253" s="436"/>
      <c r="JAV253" s="436"/>
      <c r="JAW253" s="436"/>
      <c r="JAX253" s="436"/>
      <c r="JAY253" s="436"/>
      <c r="JAZ253" s="436"/>
      <c r="JBA253" s="436"/>
      <c r="JBB253" s="436"/>
      <c r="JBC253" s="436"/>
      <c r="JBD253" s="436"/>
      <c r="JBE253" s="436"/>
      <c r="JBF253" s="436"/>
      <c r="JBG253" s="436"/>
      <c r="JBH253" s="436"/>
      <c r="JBI253" s="436"/>
      <c r="JBJ253" s="436"/>
      <c r="JBK253" s="436"/>
      <c r="JBL253" s="436"/>
      <c r="JBM253" s="436"/>
      <c r="JBN253" s="436"/>
      <c r="JBO253" s="436"/>
      <c r="JBP253" s="436"/>
      <c r="JBQ253" s="436"/>
      <c r="JBR253" s="436"/>
      <c r="JBS253" s="436"/>
      <c r="JBT253" s="436"/>
      <c r="JBU253" s="436"/>
      <c r="JBV253" s="436"/>
      <c r="JBW253" s="436"/>
      <c r="JBX253" s="436"/>
      <c r="JBY253" s="436"/>
      <c r="JBZ253" s="436"/>
      <c r="JCA253" s="436"/>
      <c r="JCB253" s="436"/>
      <c r="JCC253" s="436"/>
      <c r="JCD253" s="436"/>
      <c r="JCE253" s="436"/>
      <c r="JCF253" s="436"/>
      <c r="JCG253" s="436"/>
      <c r="JCH253" s="436"/>
      <c r="JCI253" s="436"/>
      <c r="JCJ253" s="436"/>
      <c r="JCK253" s="436"/>
      <c r="JCL253" s="436"/>
      <c r="JCM253" s="436"/>
      <c r="JCN253" s="436"/>
      <c r="JCO253" s="436"/>
      <c r="JCP253" s="436"/>
      <c r="JCQ253" s="436"/>
      <c r="JCR253" s="436"/>
      <c r="JCS253" s="436"/>
      <c r="JCT253" s="436"/>
      <c r="JCU253" s="436"/>
      <c r="JCV253" s="436"/>
      <c r="JCW253" s="436"/>
      <c r="JCX253" s="436"/>
      <c r="JCY253" s="436"/>
      <c r="JCZ253" s="436"/>
      <c r="JDA253" s="436"/>
      <c r="JDB253" s="436"/>
      <c r="JDC253" s="436"/>
      <c r="JDD253" s="436"/>
      <c r="JDE253" s="436"/>
      <c r="JDF253" s="436"/>
      <c r="JDG253" s="436"/>
      <c r="JDH253" s="436"/>
      <c r="JDI253" s="436"/>
      <c r="JDJ253" s="436"/>
      <c r="JDK253" s="436"/>
      <c r="JDL253" s="436"/>
      <c r="JDM253" s="436"/>
      <c r="JDN253" s="436"/>
      <c r="JDO253" s="436"/>
      <c r="JDP253" s="436"/>
      <c r="JDQ253" s="436"/>
      <c r="JDR253" s="436"/>
      <c r="JDS253" s="436"/>
      <c r="JDT253" s="436"/>
      <c r="JDU253" s="436"/>
      <c r="JDV253" s="436"/>
      <c r="JDW253" s="436"/>
      <c r="JDX253" s="436"/>
      <c r="JDY253" s="436"/>
      <c r="JDZ253" s="436"/>
      <c r="JEA253" s="436"/>
      <c r="JEB253" s="436"/>
      <c r="JEC253" s="436"/>
      <c r="JED253" s="436"/>
      <c r="JEE253" s="436"/>
      <c r="JEF253" s="436"/>
      <c r="JEG253" s="436"/>
      <c r="JEH253" s="436"/>
      <c r="JEI253" s="436"/>
      <c r="JEJ253" s="436"/>
      <c r="JEK253" s="436"/>
      <c r="JEL253" s="436"/>
      <c r="JEM253" s="436"/>
      <c r="JEN253" s="436"/>
      <c r="JEO253" s="436"/>
      <c r="JEP253" s="436"/>
      <c r="JEQ253" s="436"/>
      <c r="JER253" s="436"/>
      <c r="JES253" s="436"/>
      <c r="JET253" s="436"/>
      <c r="JEU253" s="436"/>
      <c r="JEV253" s="436"/>
      <c r="JEW253" s="436"/>
      <c r="JEX253" s="436"/>
      <c r="JEY253" s="436"/>
      <c r="JEZ253" s="436"/>
      <c r="JFA253" s="436"/>
      <c r="JFB253" s="436"/>
      <c r="JFC253" s="436"/>
      <c r="JFD253" s="436"/>
      <c r="JFE253" s="436"/>
      <c r="JFF253" s="436"/>
      <c r="JFG253" s="436"/>
      <c r="JFH253" s="436"/>
      <c r="JFI253" s="436"/>
      <c r="JFJ253" s="436"/>
      <c r="JFK253" s="436"/>
      <c r="JFL253" s="436"/>
      <c r="JFM253" s="436"/>
      <c r="JFN253" s="436"/>
      <c r="JFO253" s="436"/>
      <c r="JFP253" s="436"/>
      <c r="JFQ253" s="436"/>
      <c r="JFR253" s="436"/>
      <c r="JFS253" s="436"/>
      <c r="JFT253" s="436"/>
      <c r="JFU253" s="436"/>
      <c r="JFV253" s="436"/>
      <c r="JFW253" s="436"/>
      <c r="JFX253" s="436"/>
      <c r="JFY253" s="436"/>
      <c r="JFZ253" s="436"/>
      <c r="JGA253" s="436"/>
      <c r="JGB253" s="436"/>
      <c r="JGC253" s="436"/>
      <c r="JGD253" s="436"/>
      <c r="JGE253" s="436"/>
      <c r="JGF253" s="436"/>
      <c r="JGG253" s="436"/>
      <c r="JGH253" s="436"/>
      <c r="JGI253" s="436"/>
      <c r="JGJ253" s="436"/>
      <c r="JGK253" s="436"/>
      <c r="JGL253" s="436"/>
      <c r="JGM253" s="436"/>
      <c r="JGN253" s="436"/>
      <c r="JGO253" s="436"/>
      <c r="JGP253" s="436"/>
      <c r="JGQ253" s="436"/>
      <c r="JGR253" s="436"/>
      <c r="JGS253" s="436"/>
      <c r="JGT253" s="436"/>
      <c r="JGU253" s="436"/>
      <c r="JGV253" s="436"/>
      <c r="JGW253" s="436"/>
      <c r="JGX253" s="436"/>
      <c r="JGY253" s="436"/>
      <c r="JGZ253" s="436"/>
      <c r="JHA253" s="436"/>
      <c r="JHB253" s="436"/>
      <c r="JHC253" s="436"/>
      <c r="JHD253" s="436"/>
      <c r="JHE253" s="436"/>
      <c r="JHF253" s="436"/>
      <c r="JHG253" s="436"/>
      <c r="JHH253" s="436"/>
      <c r="JHI253" s="436"/>
      <c r="JHJ253" s="436"/>
      <c r="JHK253" s="436"/>
      <c r="JHL253" s="436"/>
      <c r="JHM253" s="436"/>
      <c r="JHN253" s="436"/>
      <c r="JHO253" s="436"/>
      <c r="JHP253" s="436"/>
      <c r="JHQ253" s="436"/>
      <c r="JHR253" s="436"/>
      <c r="JHS253" s="436"/>
      <c r="JHT253" s="436"/>
      <c r="JHU253" s="436"/>
      <c r="JHV253" s="436"/>
      <c r="JHW253" s="436"/>
      <c r="JHX253" s="436"/>
      <c r="JHY253" s="436"/>
      <c r="JHZ253" s="436"/>
      <c r="JIA253" s="436"/>
      <c r="JIB253" s="436"/>
      <c r="JIC253" s="436"/>
      <c r="JID253" s="436"/>
      <c r="JIE253" s="436"/>
      <c r="JIF253" s="436"/>
      <c r="JIG253" s="436"/>
      <c r="JIH253" s="436"/>
      <c r="JII253" s="436"/>
      <c r="JIJ253" s="436"/>
      <c r="JIK253" s="436"/>
      <c r="JIL253" s="436"/>
      <c r="JIM253" s="436"/>
      <c r="JIN253" s="436"/>
      <c r="JIO253" s="436"/>
      <c r="JIP253" s="436"/>
      <c r="JIQ253" s="436"/>
      <c r="JIR253" s="436"/>
      <c r="JIS253" s="436"/>
      <c r="JIT253" s="436"/>
      <c r="JIU253" s="436"/>
      <c r="JIV253" s="436"/>
      <c r="JIW253" s="436"/>
      <c r="JIX253" s="436"/>
      <c r="JIY253" s="436"/>
      <c r="JIZ253" s="436"/>
      <c r="JJA253" s="436"/>
      <c r="JJB253" s="436"/>
      <c r="JJC253" s="436"/>
      <c r="JJD253" s="436"/>
      <c r="JJE253" s="436"/>
      <c r="JJF253" s="436"/>
      <c r="JJG253" s="436"/>
      <c r="JJH253" s="436"/>
      <c r="JJI253" s="436"/>
      <c r="JJJ253" s="436"/>
      <c r="JJK253" s="436"/>
      <c r="JJL253" s="436"/>
      <c r="JJM253" s="436"/>
      <c r="JJN253" s="436"/>
      <c r="JJO253" s="436"/>
      <c r="JJP253" s="436"/>
      <c r="JJQ253" s="436"/>
      <c r="JJR253" s="436"/>
      <c r="JJS253" s="436"/>
      <c r="JJT253" s="436"/>
      <c r="JJU253" s="436"/>
      <c r="JJV253" s="436"/>
      <c r="JJW253" s="436"/>
      <c r="JJX253" s="436"/>
      <c r="JJY253" s="436"/>
      <c r="JJZ253" s="436"/>
      <c r="JKA253" s="436"/>
      <c r="JKB253" s="436"/>
      <c r="JKC253" s="436"/>
      <c r="JKD253" s="436"/>
      <c r="JKE253" s="436"/>
      <c r="JKF253" s="436"/>
      <c r="JKG253" s="436"/>
      <c r="JKH253" s="436"/>
      <c r="JKI253" s="436"/>
      <c r="JKJ253" s="436"/>
      <c r="JKK253" s="436"/>
      <c r="JKL253" s="436"/>
      <c r="JKM253" s="436"/>
      <c r="JKN253" s="436"/>
      <c r="JKO253" s="436"/>
      <c r="JKP253" s="436"/>
      <c r="JKQ253" s="436"/>
      <c r="JKR253" s="436"/>
      <c r="JKS253" s="436"/>
      <c r="JKT253" s="436"/>
      <c r="JKU253" s="436"/>
      <c r="JKV253" s="436"/>
      <c r="JKW253" s="436"/>
      <c r="JKX253" s="436"/>
      <c r="JKY253" s="436"/>
      <c r="JKZ253" s="436"/>
      <c r="JLA253" s="436"/>
      <c r="JLB253" s="436"/>
      <c r="JLC253" s="436"/>
      <c r="JLD253" s="436"/>
      <c r="JLE253" s="436"/>
      <c r="JLF253" s="436"/>
      <c r="JLG253" s="436"/>
      <c r="JLH253" s="436"/>
      <c r="JLI253" s="436"/>
      <c r="JLJ253" s="436"/>
      <c r="JLK253" s="436"/>
      <c r="JLL253" s="436"/>
      <c r="JLM253" s="436"/>
      <c r="JLN253" s="436"/>
      <c r="JLO253" s="436"/>
      <c r="JLP253" s="436"/>
      <c r="JLQ253" s="436"/>
      <c r="JLR253" s="436"/>
      <c r="JLS253" s="436"/>
      <c r="JLT253" s="436"/>
      <c r="JLU253" s="436"/>
      <c r="JLV253" s="436"/>
      <c r="JLW253" s="436"/>
      <c r="JLX253" s="436"/>
      <c r="JLY253" s="436"/>
      <c r="JLZ253" s="436"/>
      <c r="JMA253" s="436"/>
      <c r="JMB253" s="436"/>
      <c r="JMC253" s="436"/>
      <c r="JMD253" s="436"/>
      <c r="JME253" s="436"/>
      <c r="JMF253" s="436"/>
      <c r="JMG253" s="436"/>
      <c r="JMH253" s="436"/>
      <c r="JMI253" s="436"/>
      <c r="JMJ253" s="436"/>
      <c r="JMK253" s="436"/>
      <c r="JML253" s="436"/>
      <c r="JMM253" s="436"/>
      <c r="JMN253" s="436"/>
      <c r="JMO253" s="436"/>
      <c r="JMP253" s="436"/>
      <c r="JMQ253" s="436"/>
      <c r="JMR253" s="436"/>
      <c r="JMS253" s="436"/>
      <c r="JMT253" s="436"/>
      <c r="JMU253" s="436"/>
      <c r="JMV253" s="436"/>
      <c r="JMW253" s="436"/>
      <c r="JMX253" s="436"/>
      <c r="JMY253" s="436"/>
      <c r="JMZ253" s="436"/>
      <c r="JNA253" s="436"/>
      <c r="JNB253" s="436"/>
      <c r="JNC253" s="436"/>
      <c r="JND253" s="436"/>
      <c r="JNE253" s="436"/>
      <c r="JNF253" s="436"/>
      <c r="JNG253" s="436"/>
      <c r="JNH253" s="436"/>
      <c r="JNI253" s="436"/>
      <c r="JNJ253" s="436"/>
      <c r="JNK253" s="436"/>
      <c r="JNL253" s="436"/>
      <c r="JNM253" s="436"/>
      <c r="JNN253" s="436"/>
      <c r="JNO253" s="436"/>
      <c r="JNP253" s="436"/>
      <c r="JNQ253" s="436"/>
      <c r="JNR253" s="436"/>
      <c r="JNS253" s="436"/>
      <c r="JNT253" s="436"/>
      <c r="JNU253" s="436"/>
      <c r="JNV253" s="436"/>
      <c r="JNW253" s="436"/>
      <c r="JNX253" s="436"/>
      <c r="JNY253" s="436"/>
      <c r="JNZ253" s="436"/>
      <c r="JOA253" s="436"/>
      <c r="JOB253" s="436"/>
      <c r="JOC253" s="436"/>
      <c r="JOD253" s="436"/>
      <c r="JOE253" s="436"/>
      <c r="JOF253" s="436"/>
      <c r="JOG253" s="436"/>
      <c r="JOH253" s="436"/>
      <c r="JOI253" s="436"/>
      <c r="JOJ253" s="436"/>
      <c r="JOK253" s="436"/>
      <c r="JOL253" s="436"/>
      <c r="JOM253" s="436"/>
      <c r="JON253" s="436"/>
      <c r="JOO253" s="436"/>
      <c r="JOP253" s="436"/>
      <c r="JOQ253" s="436"/>
      <c r="JOR253" s="436"/>
      <c r="JOS253" s="436"/>
      <c r="JOT253" s="436"/>
      <c r="JOU253" s="436"/>
      <c r="JOV253" s="436"/>
      <c r="JOW253" s="436"/>
      <c r="JOX253" s="436"/>
      <c r="JOY253" s="436"/>
      <c r="JOZ253" s="436"/>
      <c r="JPA253" s="436"/>
      <c r="JPB253" s="436"/>
      <c r="JPC253" s="436"/>
      <c r="JPD253" s="436"/>
      <c r="JPE253" s="436"/>
      <c r="JPF253" s="436"/>
      <c r="JPG253" s="436"/>
      <c r="JPH253" s="436"/>
      <c r="JPI253" s="436"/>
      <c r="JPJ253" s="436"/>
      <c r="JPK253" s="436"/>
      <c r="JPL253" s="436"/>
      <c r="JPM253" s="436"/>
      <c r="JPN253" s="436"/>
      <c r="JPO253" s="436"/>
      <c r="JPP253" s="436"/>
      <c r="JPQ253" s="436"/>
      <c r="JPR253" s="436"/>
      <c r="JPS253" s="436"/>
      <c r="JPT253" s="436"/>
      <c r="JPU253" s="436"/>
      <c r="JPV253" s="436"/>
      <c r="JPW253" s="436"/>
      <c r="JPX253" s="436"/>
      <c r="JPY253" s="436"/>
      <c r="JPZ253" s="436"/>
      <c r="JQA253" s="436"/>
      <c r="JQB253" s="436"/>
      <c r="JQC253" s="436"/>
      <c r="JQD253" s="436"/>
      <c r="JQE253" s="436"/>
      <c r="JQF253" s="436"/>
      <c r="JQG253" s="436"/>
      <c r="JQH253" s="436"/>
      <c r="JQI253" s="436"/>
      <c r="JQJ253" s="436"/>
      <c r="JQK253" s="436"/>
      <c r="JQL253" s="436"/>
      <c r="JQM253" s="436"/>
      <c r="JQN253" s="436"/>
      <c r="JQO253" s="436"/>
      <c r="JQP253" s="436"/>
      <c r="JQQ253" s="436"/>
      <c r="JQR253" s="436"/>
      <c r="JQS253" s="436"/>
      <c r="JQT253" s="436"/>
      <c r="JQU253" s="436"/>
      <c r="JQV253" s="436"/>
      <c r="JQW253" s="436"/>
      <c r="JQX253" s="436"/>
      <c r="JQY253" s="436"/>
      <c r="JQZ253" s="436"/>
      <c r="JRA253" s="436"/>
      <c r="JRB253" s="436"/>
      <c r="JRC253" s="436"/>
      <c r="JRD253" s="436"/>
      <c r="JRE253" s="436"/>
      <c r="JRF253" s="436"/>
      <c r="JRG253" s="436"/>
      <c r="JRH253" s="436"/>
      <c r="JRI253" s="436"/>
      <c r="JRJ253" s="436"/>
      <c r="JRK253" s="436"/>
      <c r="JRL253" s="436"/>
      <c r="JRM253" s="436"/>
      <c r="JRN253" s="436"/>
      <c r="JRO253" s="436"/>
      <c r="JRP253" s="436"/>
      <c r="JRQ253" s="436"/>
      <c r="JRR253" s="436"/>
      <c r="JRS253" s="436"/>
      <c r="JRT253" s="436"/>
      <c r="JRU253" s="436"/>
      <c r="JRV253" s="436"/>
      <c r="JRW253" s="436"/>
      <c r="JRX253" s="436"/>
      <c r="JRY253" s="436"/>
      <c r="JRZ253" s="436"/>
      <c r="JSA253" s="436"/>
      <c r="JSB253" s="436"/>
      <c r="JSC253" s="436"/>
      <c r="JSD253" s="436"/>
      <c r="JSE253" s="436"/>
      <c r="JSF253" s="436"/>
      <c r="JSG253" s="436"/>
      <c r="JSH253" s="436"/>
      <c r="JSI253" s="436"/>
      <c r="JSJ253" s="436"/>
      <c r="JSK253" s="436"/>
      <c r="JSL253" s="436"/>
      <c r="JSM253" s="436"/>
      <c r="JSN253" s="436"/>
      <c r="JSO253" s="436"/>
      <c r="JSP253" s="436"/>
      <c r="JSQ253" s="436"/>
      <c r="JSR253" s="436"/>
      <c r="JSS253" s="436"/>
      <c r="JST253" s="436"/>
      <c r="JSU253" s="436"/>
      <c r="JSV253" s="436"/>
      <c r="JSW253" s="436"/>
      <c r="JSX253" s="436"/>
      <c r="JSY253" s="436"/>
      <c r="JSZ253" s="436"/>
      <c r="JTA253" s="436"/>
      <c r="JTB253" s="436"/>
      <c r="JTC253" s="436"/>
      <c r="JTD253" s="436"/>
      <c r="JTE253" s="436"/>
      <c r="JTF253" s="436"/>
      <c r="JTG253" s="436"/>
      <c r="JTH253" s="436"/>
      <c r="JTI253" s="436"/>
      <c r="JTJ253" s="436"/>
      <c r="JTK253" s="436"/>
      <c r="JTL253" s="436"/>
      <c r="JTM253" s="436"/>
      <c r="JTN253" s="436"/>
      <c r="JTO253" s="436"/>
      <c r="JTP253" s="436"/>
      <c r="JTQ253" s="436"/>
      <c r="JTR253" s="436"/>
      <c r="JTS253" s="436"/>
      <c r="JTT253" s="436"/>
      <c r="JTU253" s="436"/>
      <c r="JTV253" s="436"/>
      <c r="JTW253" s="436"/>
      <c r="JTX253" s="436"/>
      <c r="JTY253" s="436"/>
      <c r="JTZ253" s="436"/>
      <c r="JUA253" s="436"/>
      <c r="JUB253" s="436"/>
      <c r="JUC253" s="436"/>
      <c r="JUD253" s="436"/>
      <c r="JUE253" s="436"/>
      <c r="JUF253" s="436"/>
      <c r="JUG253" s="436"/>
      <c r="JUH253" s="436"/>
      <c r="JUI253" s="436"/>
      <c r="JUJ253" s="436"/>
      <c r="JUK253" s="436"/>
      <c r="JUL253" s="436"/>
      <c r="JUM253" s="436"/>
      <c r="JUN253" s="436"/>
      <c r="JUO253" s="436"/>
      <c r="JUP253" s="436"/>
      <c r="JUQ253" s="436"/>
      <c r="JUR253" s="436"/>
      <c r="JUS253" s="436"/>
      <c r="JUT253" s="436"/>
      <c r="JUU253" s="436"/>
      <c r="JUV253" s="436"/>
      <c r="JUW253" s="436"/>
      <c r="JUX253" s="436"/>
      <c r="JUY253" s="436"/>
      <c r="JUZ253" s="436"/>
      <c r="JVA253" s="436"/>
      <c r="JVB253" s="436"/>
      <c r="JVC253" s="436"/>
      <c r="JVD253" s="436"/>
      <c r="JVE253" s="436"/>
      <c r="JVF253" s="436"/>
      <c r="JVG253" s="436"/>
      <c r="JVH253" s="436"/>
      <c r="JVI253" s="436"/>
      <c r="JVJ253" s="436"/>
      <c r="JVK253" s="436"/>
      <c r="JVL253" s="436"/>
      <c r="JVM253" s="436"/>
      <c r="JVN253" s="436"/>
      <c r="JVO253" s="436"/>
      <c r="JVP253" s="436"/>
      <c r="JVQ253" s="436"/>
      <c r="JVR253" s="436"/>
      <c r="JVS253" s="436"/>
      <c r="JVT253" s="436"/>
      <c r="JVU253" s="436"/>
      <c r="JVV253" s="436"/>
      <c r="JVW253" s="436"/>
      <c r="JVX253" s="436"/>
      <c r="JVY253" s="436"/>
      <c r="JVZ253" s="436"/>
      <c r="JWA253" s="436"/>
      <c r="JWB253" s="436"/>
      <c r="JWC253" s="436"/>
      <c r="JWD253" s="436"/>
      <c r="JWE253" s="436"/>
      <c r="JWF253" s="436"/>
      <c r="JWG253" s="436"/>
      <c r="JWH253" s="436"/>
      <c r="JWI253" s="436"/>
      <c r="JWJ253" s="436"/>
      <c r="JWK253" s="436"/>
      <c r="JWL253" s="436"/>
      <c r="JWM253" s="436"/>
      <c r="JWN253" s="436"/>
      <c r="JWO253" s="436"/>
      <c r="JWP253" s="436"/>
      <c r="JWQ253" s="436"/>
      <c r="JWR253" s="436"/>
      <c r="JWS253" s="436"/>
      <c r="JWT253" s="436"/>
      <c r="JWU253" s="436"/>
      <c r="JWV253" s="436"/>
      <c r="JWW253" s="436"/>
      <c r="JWX253" s="436"/>
      <c r="JWY253" s="436"/>
      <c r="JWZ253" s="436"/>
      <c r="JXA253" s="436"/>
      <c r="JXB253" s="436"/>
      <c r="JXC253" s="436"/>
      <c r="JXD253" s="436"/>
      <c r="JXE253" s="436"/>
      <c r="JXF253" s="436"/>
      <c r="JXG253" s="436"/>
      <c r="JXH253" s="436"/>
      <c r="JXI253" s="436"/>
      <c r="JXJ253" s="436"/>
      <c r="JXK253" s="436"/>
      <c r="JXL253" s="436"/>
      <c r="JXM253" s="436"/>
      <c r="JXN253" s="436"/>
      <c r="JXO253" s="436"/>
      <c r="JXP253" s="436"/>
      <c r="JXQ253" s="436"/>
      <c r="JXR253" s="436"/>
      <c r="JXS253" s="436"/>
      <c r="JXT253" s="436"/>
      <c r="JXU253" s="436"/>
      <c r="JXV253" s="436"/>
      <c r="JXW253" s="436"/>
      <c r="JXX253" s="436"/>
      <c r="JXY253" s="436"/>
      <c r="JXZ253" s="436"/>
      <c r="JYA253" s="436"/>
      <c r="JYB253" s="436"/>
      <c r="JYC253" s="436"/>
      <c r="JYD253" s="436"/>
      <c r="JYE253" s="436"/>
      <c r="JYF253" s="436"/>
      <c r="JYG253" s="436"/>
      <c r="JYH253" s="436"/>
      <c r="JYI253" s="436"/>
      <c r="JYJ253" s="436"/>
      <c r="JYK253" s="436"/>
      <c r="JYL253" s="436"/>
      <c r="JYM253" s="436"/>
      <c r="JYN253" s="436"/>
      <c r="JYO253" s="436"/>
      <c r="JYP253" s="436"/>
      <c r="JYQ253" s="436"/>
      <c r="JYR253" s="436"/>
      <c r="JYS253" s="436"/>
      <c r="JYT253" s="436"/>
      <c r="JYU253" s="436"/>
      <c r="JYV253" s="436"/>
      <c r="JYW253" s="436"/>
      <c r="JYX253" s="436"/>
      <c r="JYY253" s="436"/>
      <c r="JYZ253" s="436"/>
      <c r="JZA253" s="436"/>
      <c r="JZB253" s="436"/>
      <c r="JZC253" s="436"/>
      <c r="JZD253" s="436"/>
      <c r="JZE253" s="436"/>
      <c r="JZF253" s="436"/>
      <c r="JZG253" s="436"/>
      <c r="JZH253" s="436"/>
      <c r="JZI253" s="436"/>
      <c r="JZJ253" s="436"/>
      <c r="JZK253" s="436"/>
      <c r="JZL253" s="436"/>
      <c r="JZM253" s="436"/>
      <c r="JZN253" s="436"/>
      <c r="JZO253" s="436"/>
      <c r="JZP253" s="436"/>
      <c r="JZQ253" s="436"/>
      <c r="JZR253" s="436"/>
      <c r="JZS253" s="436"/>
      <c r="JZT253" s="436"/>
      <c r="JZU253" s="436"/>
      <c r="JZV253" s="436"/>
      <c r="JZW253" s="436"/>
      <c r="JZX253" s="436"/>
      <c r="JZY253" s="436"/>
      <c r="JZZ253" s="436"/>
      <c r="KAA253" s="436"/>
      <c r="KAB253" s="436"/>
      <c r="KAC253" s="436"/>
      <c r="KAD253" s="436"/>
      <c r="KAE253" s="436"/>
      <c r="KAF253" s="436"/>
      <c r="KAG253" s="436"/>
      <c r="KAH253" s="436"/>
      <c r="KAI253" s="436"/>
      <c r="KAJ253" s="436"/>
      <c r="KAK253" s="436"/>
      <c r="KAL253" s="436"/>
      <c r="KAM253" s="436"/>
      <c r="KAN253" s="436"/>
      <c r="KAO253" s="436"/>
      <c r="KAP253" s="436"/>
      <c r="KAQ253" s="436"/>
      <c r="KAR253" s="436"/>
      <c r="KAS253" s="436"/>
      <c r="KAT253" s="436"/>
      <c r="KAU253" s="436"/>
      <c r="KAV253" s="436"/>
      <c r="KAW253" s="436"/>
      <c r="KAX253" s="436"/>
      <c r="KAY253" s="436"/>
      <c r="KAZ253" s="436"/>
      <c r="KBA253" s="436"/>
      <c r="KBB253" s="436"/>
      <c r="KBC253" s="436"/>
      <c r="KBD253" s="436"/>
      <c r="KBE253" s="436"/>
      <c r="KBF253" s="436"/>
      <c r="KBG253" s="436"/>
      <c r="KBH253" s="436"/>
      <c r="KBI253" s="436"/>
      <c r="KBJ253" s="436"/>
      <c r="KBK253" s="436"/>
      <c r="KBL253" s="436"/>
      <c r="KBM253" s="436"/>
      <c r="KBN253" s="436"/>
      <c r="KBO253" s="436"/>
      <c r="KBP253" s="436"/>
      <c r="KBQ253" s="436"/>
      <c r="KBR253" s="436"/>
      <c r="KBS253" s="436"/>
      <c r="KBT253" s="436"/>
      <c r="KBU253" s="436"/>
      <c r="KBV253" s="436"/>
      <c r="KBW253" s="436"/>
      <c r="KBX253" s="436"/>
      <c r="KBY253" s="436"/>
      <c r="KBZ253" s="436"/>
      <c r="KCA253" s="436"/>
      <c r="KCB253" s="436"/>
      <c r="KCC253" s="436"/>
      <c r="KCD253" s="436"/>
      <c r="KCE253" s="436"/>
      <c r="KCF253" s="436"/>
      <c r="KCG253" s="436"/>
      <c r="KCH253" s="436"/>
      <c r="KCI253" s="436"/>
      <c r="KCJ253" s="436"/>
      <c r="KCK253" s="436"/>
      <c r="KCL253" s="436"/>
      <c r="KCM253" s="436"/>
      <c r="KCN253" s="436"/>
      <c r="KCO253" s="436"/>
      <c r="KCP253" s="436"/>
      <c r="KCQ253" s="436"/>
      <c r="KCR253" s="436"/>
      <c r="KCS253" s="436"/>
      <c r="KCT253" s="436"/>
      <c r="KCU253" s="436"/>
      <c r="KCV253" s="436"/>
      <c r="KCW253" s="436"/>
      <c r="KCX253" s="436"/>
      <c r="KCY253" s="436"/>
      <c r="KCZ253" s="436"/>
      <c r="KDA253" s="436"/>
      <c r="KDB253" s="436"/>
      <c r="KDC253" s="436"/>
      <c r="KDD253" s="436"/>
      <c r="KDE253" s="436"/>
      <c r="KDF253" s="436"/>
      <c r="KDG253" s="436"/>
      <c r="KDH253" s="436"/>
      <c r="KDI253" s="436"/>
      <c r="KDJ253" s="436"/>
      <c r="KDK253" s="436"/>
      <c r="KDL253" s="436"/>
      <c r="KDM253" s="436"/>
      <c r="KDN253" s="436"/>
      <c r="KDO253" s="436"/>
      <c r="KDP253" s="436"/>
      <c r="KDQ253" s="436"/>
      <c r="KDR253" s="436"/>
      <c r="KDS253" s="436"/>
      <c r="KDT253" s="436"/>
      <c r="KDU253" s="436"/>
      <c r="KDV253" s="436"/>
      <c r="KDW253" s="436"/>
      <c r="KDX253" s="436"/>
      <c r="KDY253" s="436"/>
      <c r="KDZ253" s="436"/>
      <c r="KEA253" s="436"/>
      <c r="KEB253" s="436"/>
      <c r="KEC253" s="436"/>
      <c r="KED253" s="436"/>
      <c r="KEE253" s="436"/>
      <c r="KEF253" s="436"/>
      <c r="KEG253" s="436"/>
      <c r="KEH253" s="436"/>
      <c r="KEI253" s="436"/>
      <c r="KEJ253" s="436"/>
      <c r="KEK253" s="436"/>
      <c r="KEL253" s="436"/>
      <c r="KEM253" s="436"/>
      <c r="KEN253" s="436"/>
      <c r="KEO253" s="436"/>
      <c r="KEP253" s="436"/>
      <c r="KEQ253" s="436"/>
      <c r="KER253" s="436"/>
      <c r="KES253" s="436"/>
      <c r="KET253" s="436"/>
      <c r="KEU253" s="436"/>
      <c r="KEV253" s="436"/>
      <c r="KEW253" s="436"/>
      <c r="KEX253" s="436"/>
      <c r="KEY253" s="436"/>
      <c r="KEZ253" s="436"/>
      <c r="KFA253" s="436"/>
      <c r="KFB253" s="436"/>
      <c r="KFC253" s="436"/>
      <c r="KFD253" s="436"/>
      <c r="KFE253" s="436"/>
      <c r="KFF253" s="436"/>
      <c r="KFG253" s="436"/>
      <c r="KFH253" s="436"/>
      <c r="KFI253" s="436"/>
      <c r="KFJ253" s="436"/>
      <c r="KFK253" s="436"/>
      <c r="KFL253" s="436"/>
      <c r="KFM253" s="436"/>
      <c r="KFN253" s="436"/>
      <c r="KFO253" s="436"/>
      <c r="KFP253" s="436"/>
      <c r="KFQ253" s="436"/>
      <c r="KFR253" s="436"/>
      <c r="KFS253" s="436"/>
      <c r="KFT253" s="436"/>
      <c r="KFU253" s="436"/>
      <c r="KFV253" s="436"/>
      <c r="KFW253" s="436"/>
      <c r="KFX253" s="436"/>
      <c r="KFY253" s="436"/>
      <c r="KFZ253" s="436"/>
      <c r="KGA253" s="436"/>
      <c r="KGB253" s="436"/>
      <c r="KGC253" s="436"/>
      <c r="KGD253" s="436"/>
      <c r="KGE253" s="436"/>
      <c r="KGF253" s="436"/>
      <c r="KGG253" s="436"/>
      <c r="KGH253" s="436"/>
      <c r="KGI253" s="436"/>
      <c r="KGJ253" s="436"/>
      <c r="KGK253" s="436"/>
      <c r="KGL253" s="436"/>
      <c r="KGM253" s="436"/>
      <c r="KGN253" s="436"/>
      <c r="KGO253" s="436"/>
      <c r="KGP253" s="436"/>
      <c r="KGQ253" s="436"/>
      <c r="KGR253" s="436"/>
      <c r="KGS253" s="436"/>
      <c r="KGT253" s="436"/>
      <c r="KGU253" s="436"/>
      <c r="KGV253" s="436"/>
      <c r="KGW253" s="436"/>
      <c r="KGX253" s="436"/>
      <c r="KGY253" s="436"/>
      <c r="KGZ253" s="436"/>
      <c r="KHA253" s="436"/>
      <c r="KHB253" s="436"/>
      <c r="KHC253" s="436"/>
      <c r="KHD253" s="436"/>
      <c r="KHE253" s="436"/>
      <c r="KHF253" s="436"/>
      <c r="KHG253" s="436"/>
      <c r="KHH253" s="436"/>
      <c r="KHI253" s="436"/>
      <c r="KHJ253" s="436"/>
      <c r="KHK253" s="436"/>
      <c r="KHL253" s="436"/>
      <c r="KHM253" s="436"/>
      <c r="KHN253" s="436"/>
      <c r="KHO253" s="436"/>
      <c r="KHP253" s="436"/>
      <c r="KHQ253" s="436"/>
      <c r="KHR253" s="436"/>
      <c r="KHS253" s="436"/>
      <c r="KHT253" s="436"/>
      <c r="KHU253" s="436"/>
      <c r="KHV253" s="436"/>
      <c r="KHW253" s="436"/>
      <c r="KHX253" s="436"/>
      <c r="KHY253" s="436"/>
      <c r="KHZ253" s="436"/>
      <c r="KIA253" s="436"/>
      <c r="KIB253" s="436"/>
      <c r="KIC253" s="436"/>
      <c r="KID253" s="436"/>
      <c r="KIE253" s="436"/>
      <c r="KIF253" s="436"/>
      <c r="KIG253" s="436"/>
      <c r="KIH253" s="436"/>
      <c r="KII253" s="436"/>
      <c r="KIJ253" s="436"/>
      <c r="KIK253" s="436"/>
      <c r="KIL253" s="436"/>
      <c r="KIM253" s="436"/>
      <c r="KIN253" s="436"/>
      <c r="KIO253" s="436"/>
      <c r="KIP253" s="436"/>
      <c r="KIQ253" s="436"/>
      <c r="KIR253" s="436"/>
      <c r="KIS253" s="436"/>
      <c r="KIT253" s="436"/>
      <c r="KIU253" s="436"/>
      <c r="KIV253" s="436"/>
      <c r="KIW253" s="436"/>
      <c r="KIX253" s="436"/>
      <c r="KIY253" s="436"/>
      <c r="KIZ253" s="436"/>
      <c r="KJA253" s="436"/>
      <c r="KJB253" s="436"/>
      <c r="KJC253" s="436"/>
      <c r="KJD253" s="436"/>
      <c r="KJE253" s="436"/>
      <c r="KJF253" s="436"/>
      <c r="KJG253" s="436"/>
      <c r="KJH253" s="436"/>
      <c r="KJI253" s="436"/>
      <c r="KJJ253" s="436"/>
      <c r="KJK253" s="436"/>
      <c r="KJL253" s="436"/>
      <c r="KJM253" s="436"/>
      <c r="KJN253" s="436"/>
      <c r="KJO253" s="436"/>
      <c r="KJP253" s="436"/>
      <c r="KJQ253" s="436"/>
      <c r="KJR253" s="436"/>
      <c r="KJS253" s="436"/>
      <c r="KJT253" s="436"/>
      <c r="KJU253" s="436"/>
      <c r="KJV253" s="436"/>
      <c r="KJW253" s="436"/>
      <c r="KJX253" s="436"/>
      <c r="KJY253" s="436"/>
      <c r="KJZ253" s="436"/>
      <c r="KKA253" s="436"/>
      <c r="KKB253" s="436"/>
      <c r="KKC253" s="436"/>
      <c r="KKD253" s="436"/>
      <c r="KKE253" s="436"/>
      <c r="KKF253" s="436"/>
      <c r="KKG253" s="436"/>
      <c r="KKH253" s="436"/>
      <c r="KKI253" s="436"/>
      <c r="KKJ253" s="436"/>
      <c r="KKK253" s="436"/>
      <c r="KKL253" s="436"/>
      <c r="KKM253" s="436"/>
      <c r="KKN253" s="436"/>
      <c r="KKO253" s="436"/>
      <c r="KKP253" s="436"/>
      <c r="KKQ253" s="436"/>
      <c r="KKR253" s="436"/>
      <c r="KKS253" s="436"/>
      <c r="KKT253" s="436"/>
      <c r="KKU253" s="436"/>
      <c r="KKV253" s="436"/>
      <c r="KKW253" s="436"/>
      <c r="KKX253" s="436"/>
      <c r="KKY253" s="436"/>
      <c r="KKZ253" s="436"/>
      <c r="KLA253" s="436"/>
      <c r="KLB253" s="436"/>
      <c r="KLC253" s="436"/>
      <c r="KLD253" s="436"/>
      <c r="KLE253" s="436"/>
      <c r="KLF253" s="436"/>
      <c r="KLG253" s="436"/>
      <c r="KLH253" s="436"/>
      <c r="KLI253" s="436"/>
      <c r="KLJ253" s="436"/>
      <c r="KLK253" s="436"/>
      <c r="KLL253" s="436"/>
      <c r="KLM253" s="436"/>
      <c r="KLN253" s="436"/>
      <c r="KLO253" s="436"/>
      <c r="KLP253" s="436"/>
      <c r="KLQ253" s="436"/>
      <c r="KLR253" s="436"/>
      <c r="KLS253" s="436"/>
      <c r="KLT253" s="436"/>
      <c r="KLU253" s="436"/>
      <c r="KLV253" s="436"/>
      <c r="KLW253" s="436"/>
      <c r="KLX253" s="436"/>
      <c r="KLY253" s="436"/>
      <c r="KLZ253" s="436"/>
      <c r="KMA253" s="436"/>
      <c r="KMB253" s="436"/>
      <c r="KMC253" s="436"/>
      <c r="KMD253" s="436"/>
      <c r="KME253" s="436"/>
      <c r="KMF253" s="436"/>
      <c r="KMG253" s="436"/>
      <c r="KMH253" s="436"/>
      <c r="KMI253" s="436"/>
      <c r="KMJ253" s="436"/>
      <c r="KMK253" s="436"/>
      <c r="KML253" s="436"/>
      <c r="KMM253" s="436"/>
      <c r="KMN253" s="436"/>
      <c r="KMO253" s="436"/>
      <c r="KMP253" s="436"/>
      <c r="KMQ253" s="436"/>
      <c r="KMR253" s="436"/>
      <c r="KMS253" s="436"/>
      <c r="KMT253" s="436"/>
      <c r="KMU253" s="436"/>
      <c r="KMV253" s="436"/>
      <c r="KMW253" s="436"/>
      <c r="KMX253" s="436"/>
      <c r="KMY253" s="436"/>
      <c r="KMZ253" s="436"/>
      <c r="KNA253" s="436"/>
      <c r="KNB253" s="436"/>
      <c r="KNC253" s="436"/>
      <c r="KND253" s="436"/>
      <c r="KNE253" s="436"/>
      <c r="KNF253" s="436"/>
      <c r="KNG253" s="436"/>
      <c r="KNH253" s="436"/>
      <c r="KNI253" s="436"/>
      <c r="KNJ253" s="436"/>
      <c r="KNK253" s="436"/>
      <c r="KNL253" s="436"/>
      <c r="KNM253" s="436"/>
      <c r="KNN253" s="436"/>
      <c r="KNO253" s="436"/>
      <c r="KNP253" s="436"/>
      <c r="KNQ253" s="436"/>
      <c r="KNR253" s="436"/>
      <c r="KNS253" s="436"/>
      <c r="KNT253" s="436"/>
      <c r="KNU253" s="436"/>
      <c r="KNV253" s="436"/>
      <c r="KNW253" s="436"/>
      <c r="KNX253" s="436"/>
      <c r="KNY253" s="436"/>
      <c r="KNZ253" s="436"/>
      <c r="KOA253" s="436"/>
      <c r="KOB253" s="436"/>
      <c r="KOC253" s="436"/>
      <c r="KOD253" s="436"/>
      <c r="KOE253" s="436"/>
      <c r="KOF253" s="436"/>
      <c r="KOG253" s="436"/>
      <c r="KOH253" s="436"/>
      <c r="KOI253" s="436"/>
      <c r="KOJ253" s="436"/>
      <c r="KOK253" s="436"/>
      <c r="KOL253" s="436"/>
      <c r="KOM253" s="436"/>
      <c r="KON253" s="436"/>
      <c r="KOO253" s="436"/>
      <c r="KOP253" s="436"/>
      <c r="KOQ253" s="436"/>
      <c r="KOR253" s="436"/>
      <c r="KOS253" s="436"/>
      <c r="KOT253" s="436"/>
      <c r="KOU253" s="436"/>
      <c r="KOV253" s="436"/>
      <c r="KOW253" s="436"/>
      <c r="KOX253" s="436"/>
      <c r="KOY253" s="436"/>
      <c r="KOZ253" s="436"/>
      <c r="KPA253" s="436"/>
      <c r="KPB253" s="436"/>
      <c r="KPC253" s="436"/>
      <c r="KPD253" s="436"/>
      <c r="KPE253" s="436"/>
      <c r="KPF253" s="436"/>
      <c r="KPG253" s="436"/>
      <c r="KPH253" s="436"/>
      <c r="KPI253" s="436"/>
      <c r="KPJ253" s="436"/>
      <c r="KPK253" s="436"/>
      <c r="KPL253" s="436"/>
      <c r="KPM253" s="436"/>
      <c r="KPN253" s="436"/>
      <c r="KPO253" s="436"/>
      <c r="KPP253" s="436"/>
      <c r="KPQ253" s="436"/>
      <c r="KPR253" s="436"/>
      <c r="KPS253" s="436"/>
      <c r="KPT253" s="436"/>
      <c r="KPU253" s="436"/>
      <c r="KPV253" s="436"/>
      <c r="KPW253" s="436"/>
      <c r="KPX253" s="436"/>
      <c r="KPY253" s="436"/>
      <c r="KPZ253" s="436"/>
      <c r="KQA253" s="436"/>
      <c r="KQB253" s="436"/>
      <c r="KQC253" s="436"/>
      <c r="KQD253" s="436"/>
      <c r="KQE253" s="436"/>
      <c r="KQF253" s="436"/>
      <c r="KQG253" s="436"/>
      <c r="KQH253" s="436"/>
      <c r="KQI253" s="436"/>
      <c r="KQJ253" s="436"/>
      <c r="KQK253" s="436"/>
      <c r="KQL253" s="436"/>
      <c r="KQM253" s="436"/>
      <c r="KQN253" s="436"/>
      <c r="KQO253" s="436"/>
      <c r="KQP253" s="436"/>
      <c r="KQQ253" s="436"/>
      <c r="KQR253" s="436"/>
      <c r="KQS253" s="436"/>
      <c r="KQT253" s="436"/>
      <c r="KQU253" s="436"/>
      <c r="KQV253" s="436"/>
      <c r="KQW253" s="436"/>
      <c r="KQX253" s="436"/>
      <c r="KQY253" s="436"/>
      <c r="KQZ253" s="436"/>
      <c r="KRA253" s="436"/>
      <c r="KRB253" s="436"/>
      <c r="KRC253" s="436"/>
      <c r="KRD253" s="436"/>
      <c r="KRE253" s="436"/>
      <c r="KRF253" s="436"/>
      <c r="KRG253" s="436"/>
      <c r="KRH253" s="436"/>
      <c r="KRI253" s="436"/>
      <c r="KRJ253" s="436"/>
      <c r="KRK253" s="436"/>
      <c r="KRL253" s="436"/>
      <c r="KRM253" s="436"/>
      <c r="KRN253" s="436"/>
      <c r="KRO253" s="436"/>
      <c r="KRP253" s="436"/>
      <c r="KRQ253" s="436"/>
      <c r="KRR253" s="436"/>
      <c r="KRS253" s="436"/>
      <c r="KRT253" s="436"/>
      <c r="KRU253" s="436"/>
      <c r="KRV253" s="436"/>
      <c r="KRW253" s="436"/>
      <c r="KRX253" s="436"/>
      <c r="KRY253" s="436"/>
      <c r="KRZ253" s="436"/>
      <c r="KSA253" s="436"/>
      <c r="KSB253" s="436"/>
      <c r="KSC253" s="436"/>
      <c r="KSD253" s="436"/>
      <c r="KSE253" s="436"/>
      <c r="KSF253" s="436"/>
      <c r="KSG253" s="436"/>
      <c r="KSH253" s="436"/>
      <c r="KSI253" s="436"/>
      <c r="KSJ253" s="436"/>
      <c r="KSK253" s="436"/>
      <c r="KSL253" s="436"/>
      <c r="KSM253" s="436"/>
      <c r="KSN253" s="436"/>
      <c r="KSO253" s="436"/>
      <c r="KSP253" s="436"/>
      <c r="KSQ253" s="436"/>
      <c r="KSR253" s="436"/>
      <c r="KSS253" s="436"/>
      <c r="KST253" s="436"/>
      <c r="KSU253" s="436"/>
      <c r="KSV253" s="436"/>
      <c r="KSW253" s="436"/>
      <c r="KSX253" s="436"/>
      <c r="KSY253" s="436"/>
      <c r="KSZ253" s="436"/>
      <c r="KTA253" s="436"/>
      <c r="KTB253" s="436"/>
      <c r="KTC253" s="436"/>
      <c r="KTD253" s="436"/>
      <c r="KTE253" s="436"/>
      <c r="KTF253" s="436"/>
      <c r="KTG253" s="436"/>
      <c r="KTH253" s="436"/>
      <c r="KTI253" s="436"/>
      <c r="KTJ253" s="436"/>
      <c r="KTK253" s="436"/>
      <c r="KTL253" s="436"/>
      <c r="KTM253" s="436"/>
      <c r="KTN253" s="436"/>
      <c r="KTO253" s="436"/>
      <c r="KTP253" s="436"/>
      <c r="KTQ253" s="436"/>
      <c r="KTR253" s="436"/>
      <c r="KTS253" s="436"/>
      <c r="KTT253" s="436"/>
      <c r="KTU253" s="436"/>
      <c r="KTV253" s="436"/>
      <c r="KTW253" s="436"/>
      <c r="KTX253" s="436"/>
      <c r="KTY253" s="436"/>
      <c r="KTZ253" s="436"/>
      <c r="KUA253" s="436"/>
      <c r="KUB253" s="436"/>
      <c r="KUC253" s="436"/>
      <c r="KUD253" s="436"/>
      <c r="KUE253" s="436"/>
      <c r="KUF253" s="436"/>
      <c r="KUG253" s="436"/>
      <c r="KUH253" s="436"/>
      <c r="KUI253" s="436"/>
      <c r="KUJ253" s="436"/>
      <c r="KUK253" s="436"/>
      <c r="KUL253" s="436"/>
      <c r="KUM253" s="436"/>
      <c r="KUN253" s="436"/>
      <c r="KUO253" s="436"/>
      <c r="KUP253" s="436"/>
      <c r="KUQ253" s="436"/>
      <c r="KUR253" s="436"/>
      <c r="KUS253" s="436"/>
      <c r="KUT253" s="436"/>
      <c r="KUU253" s="436"/>
      <c r="KUV253" s="436"/>
      <c r="KUW253" s="436"/>
      <c r="KUX253" s="436"/>
      <c r="KUY253" s="436"/>
      <c r="KUZ253" s="436"/>
      <c r="KVA253" s="436"/>
      <c r="KVB253" s="436"/>
      <c r="KVC253" s="436"/>
      <c r="KVD253" s="436"/>
      <c r="KVE253" s="436"/>
      <c r="KVF253" s="436"/>
      <c r="KVG253" s="436"/>
      <c r="KVH253" s="436"/>
      <c r="KVI253" s="436"/>
      <c r="KVJ253" s="436"/>
      <c r="KVK253" s="436"/>
      <c r="KVL253" s="436"/>
      <c r="KVM253" s="436"/>
      <c r="KVN253" s="436"/>
      <c r="KVO253" s="436"/>
      <c r="KVP253" s="436"/>
      <c r="KVQ253" s="436"/>
      <c r="KVR253" s="436"/>
      <c r="KVS253" s="436"/>
      <c r="KVT253" s="436"/>
      <c r="KVU253" s="436"/>
      <c r="KVV253" s="436"/>
      <c r="KVW253" s="436"/>
      <c r="KVX253" s="436"/>
      <c r="KVY253" s="436"/>
      <c r="KVZ253" s="436"/>
      <c r="KWA253" s="436"/>
      <c r="KWB253" s="436"/>
      <c r="KWC253" s="436"/>
      <c r="KWD253" s="436"/>
      <c r="KWE253" s="436"/>
      <c r="KWF253" s="436"/>
      <c r="KWG253" s="436"/>
      <c r="KWH253" s="436"/>
      <c r="KWI253" s="436"/>
      <c r="KWJ253" s="436"/>
      <c r="KWK253" s="436"/>
      <c r="KWL253" s="436"/>
      <c r="KWM253" s="436"/>
      <c r="KWN253" s="436"/>
      <c r="KWO253" s="436"/>
      <c r="KWP253" s="436"/>
      <c r="KWQ253" s="436"/>
      <c r="KWR253" s="436"/>
      <c r="KWS253" s="436"/>
      <c r="KWT253" s="436"/>
      <c r="KWU253" s="436"/>
      <c r="KWV253" s="436"/>
      <c r="KWW253" s="436"/>
      <c r="KWX253" s="436"/>
      <c r="KWY253" s="436"/>
      <c r="KWZ253" s="436"/>
      <c r="KXA253" s="436"/>
      <c r="KXB253" s="436"/>
      <c r="KXC253" s="436"/>
      <c r="KXD253" s="436"/>
      <c r="KXE253" s="436"/>
      <c r="KXF253" s="436"/>
      <c r="KXG253" s="436"/>
      <c r="KXH253" s="436"/>
      <c r="KXI253" s="436"/>
      <c r="KXJ253" s="436"/>
      <c r="KXK253" s="436"/>
      <c r="KXL253" s="436"/>
      <c r="KXM253" s="436"/>
      <c r="KXN253" s="436"/>
      <c r="KXO253" s="436"/>
      <c r="KXP253" s="436"/>
      <c r="KXQ253" s="436"/>
      <c r="KXR253" s="436"/>
      <c r="KXS253" s="436"/>
      <c r="KXT253" s="436"/>
      <c r="KXU253" s="436"/>
      <c r="KXV253" s="436"/>
      <c r="KXW253" s="436"/>
      <c r="KXX253" s="436"/>
      <c r="KXY253" s="436"/>
      <c r="KXZ253" s="436"/>
      <c r="KYA253" s="436"/>
      <c r="KYB253" s="436"/>
      <c r="KYC253" s="436"/>
      <c r="KYD253" s="436"/>
      <c r="KYE253" s="436"/>
      <c r="KYF253" s="436"/>
      <c r="KYG253" s="436"/>
      <c r="KYH253" s="436"/>
      <c r="KYI253" s="436"/>
      <c r="KYJ253" s="436"/>
      <c r="KYK253" s="436"/>
      <c r="KYL253" s="436"/>
      <c r="KYM253" s="436"/>
      <c r="KYN253" s="436"/>
      <c r="KYO253" s="436"/>
      <c r="KYP253" s="436"/>
      <c r="KYQ253" s="436"/>
      <c r="KYR253" s="436"/>
      <c r="KYS253" s="436"/>
      <c r="KYT253" s="436"/>
      <c r="KYU253" s="436"/>
      <c r="KYV253" s="436"/>
      <c r="KYW253" s="436"/>
      <c r="KYX253" s="436"/>
      <c r="KYY253" s="436"/>
      <c r="KYZ253" s="436"/>
      <c r="KZA253" s="436"/>
      <c r="KZB253" s="436"/>
      <c r="KZC253" s="436"/>
      <c r="KZD253" s="436"/>
      <c r="KZE253" s="436"/>
      <c r="KZF253" s="436"/>
      <c r="KZG253" s="436"/>
      <c r="KZH253" s="436"/>
      <c r="KZI253" s="436"/>
      <c r="KZJ253" s="436"/>
      <c r="KZK253" s="436"/>
      <c r="KZL253" s="436"/>
      <c r="KZM253" s="436"/>
      <c r="KZN253" s="436"/>
      <c r="KZO253" s="436"/>
      <c r="KZP253" s="436"/>
      <c r="KZQ253" s="436"/>
      <c r="KZR253" s="436"/>
      <c r="KZS253" s="436"/>
      <c r="KZT253" s="436"/>
      <c r="KZU253" s="436"/>
      <c r="KZV253" s="436"/>
      <c r="KZW253" s="436"/>
      <c r="KZX253" s="436"/>
      <c r="KZY253" s="436"/>
      <c r="KZZ253" s="436"/>
      <c r="LAA253" s="436"/>
      <c r="LAB253" s="436"/>
      <c r="LAC253" s="436"/>
      <c r="LAD253" s="436"/>
      <c r="LAE253" s="436"/>
      <c r="LAF253" s="436"/>
      <c r="LAG253" s="436"/>
      <c r="LAH253" s="436"/>
      <c r="LAI253" s="436"/>
      <c r="LAJ253" s="436"/>
      <c r="LAK253" s="436"/>
      <c r="LAL253" s="436"/>
      <c r="LAM253" s="436"/>
      <c r="LAN253" s="436"/>
      <c r="LAO253" s="436"/>
      <c r="LAP253" s="436"/>
      <c r="LAQ253" s="436"/>
      <c r="LAR253" s="436"/>
      <c r="LAS253" s="436"/>
      <c r="LAT253" s="436"/>
      <c r="LAU253" s="436"/>
      <c r="LAV253" s="436"/>
      <c r="LAW253" s="436"/>
      <c r="LAX253" s="436"/>
      <c r="LAY253" s="436"/>
      <c r="LAZ253" s="436"/>
      <c r="LBA253" s="436"/>
      <c r="LBB253" s="436"/>
      <c r="LBC253" s="436"/>
      <c r="LBD253" s="436"/>
      <c r="LBE253" s="436"/>
      <c r="LBF253" s="436"/>
      <c r="LBG253" s="436"/>
      <c r="LBH253" s="436"/>
      <c r="LBI253" s="436"/>
      <c r="LBJ253" s="436"/>
      <c r="LBK253" s="436"/>
      <c r="LBL253" s="436"/>
      <c r="LBM253" s="436"/>
      <c r="LBN253" s="436"/>
      <c r="LBO253" s="436"/>
      <c r="LBP253" s="436"/>
      <c r="LBQ253" s="436"/>
      <c r="LBR253" s="436"/>
      <c r="LBS253" s="436"/>
      <c r="LBT253" s="436"/>
      <c r="LBU253" s="436"/>
      <c r="LBV253" s="436"/>
      <c r="LBW253" s="436"/>
      <c r="LBX253" s="436"/>
      <c r="LBY253" s="436"/>
      <c r="LBZ253" s="436"/>
      <c r="LCA253" s="436"/>
      <c r="LCB253" s="436"/>
      <c r="LCC253" s="436"/>
      <c r="LCD253" s="436"/>
      <c r="LCE253" s="436"/>
      <c r="LCF253" s="436"/>
      <c r="LCG253" s="436"/>
      <c r="LCH253" s="436"/>
      <c r="LCI253" s="436"/>
      <c r="LCJ253" s="436"/>
      <c r="LCK253" s="436"/>
      <c r="LCL253" s="436"/>
      <c r="LCM253" s="436"/>
      <c r="LCN253" s="436"/>
      <c r="LCO253" s="436"/>
      <c r="LCP253" s="436"/>
      <c r="LCQ253" s="436"/>
      <c r="LCR253" s="436"/>
      <c r="LCS253" s="436"/>
      <c r="LCT253" s="436"/>
      <c r="LCU253" s="436"/>
      <c r="LCV253" s="436"/>
      <c r="LCW253" s="436"/>
      <c r="LCX253" s="436"/>
      <c r="LCY253" s="436"/>
      <c r="LCZ253" s="436"/>
      <c r="LDA253" s="436"/>
      <c r="LDB253" s="436"/>
      <c r="LDC253" s="436"/>
      <c r="LDD253" s="436"/>
      <c r="LDE253" s="436"/>
      <c r="LDF253" s="436"/>
      <c r="LDG253" s="436"/>
      <c r="LDH253" s="436"/>
      <c r="LDI253" s="436"/>
      <c r="LDJ253" s="436"/>
      <c r="LDK253" s="436"/>
      <c r="LDL253" s="436"/>
      <c r="LDM253" s="436"/>
      <c r="LDN253" s="436"/>
      <c r="LDO253" s="436"/>
      <c r="LDP253" s="436"/>
      <c r="LDQ253" s="436"/>
      <c r="LDR253" s="436"/>
      <c r="LDS253" s="436"/>
      <c r="LDT253" s="436"/>
      <c r="LDU253" s="436"/>
      <c r="LDV253" s="436"/>
      <c r="LDW253" s="436"/>
      <c r="LDX253" s="436"/>
      <c r="LDY253" s="436"/>
      <c r="LDZ253" s="436"/>
      <c r="LEA253" s="436"/>
      <c r="LEB253" s="436"/>
      <c r="LEC253" s="436"/>
      <c r="LED253" s="436"/>
      <c r="LEE253" s="436"/>
      <c r="LEF253" s="436"/>
      <c r="LEG253" s="436"/>
      <c r="LEH253" s="436"/>
      <c r="LEI253" s="436"/>
      <c r="LEJ253" s="436"/>
      <c r="LEK253" s="436"/>
      <c r="LEL253" s="436"/>
      <c r="LEM253" s="436"/>
      <c r="LEN253" s="436"/>
      <c r="LEO253" s="436"/>
      <c r="LEP253" s="436"/>
      <c r="LEQ253" s="436"/>
      <c r="LER253" s="436"/>
      <c r="LES253" s="436"/>
      <c r="LET253" s="436"/>
      <c r="LEU253" s="436"/>
      <c r="LEV253" s="436"/>
      <c r="LEW253" s="436"/>
      <c r="LEX253" s="436"/>
      <c r="LEY253" s="436"/>
      <c r="LEZ253" s="436"/>
      <c r="LFA253" s="436"/>
      <c r="LFB253" s="436"/>
      <c r="LFC253" s="436"/>
      <c r="LFD253" s="436"/>
      <c r="LFE253" s="436"/>
      <c r="LFF253" s="436"/>
      <c r="LFG253" s="436"/>
      <c r="LFH253" s="436"/>
      <c r="LFI253" s="436"/>
      <c r="LFJ253" s="436"/>
      <c r="LFK253" s="436"/>
      <c r="LFL253" s="436"/>
      <c r="LFM253" s="436"/>
      <c r="LFN253" s="436"/>
      <c r="LFO253" s="436"/>
      <c r="LFP253" s="436"/>
      <c r="LFQ253" s="436"/>
      <c r="LFR253" s="436"/>
      <c r="LFS253" s="436"/>
      <c r="LFT253" s="436"/>
      <c r="LFU253" s="436"/>
      <c r="LFV253" s="436"/>
      <c r="LFW253" s="436"/>
      <c r="LFX253" s="436"/>
      <c r="LFY253" s="436"/>
      <c r="LFZ253" s="436"/>
      <c r="LGA253" s="436"/>
      <c r="LGB253" s="436"/>
      <c r="LGC253" s="436"/>
      <c r="LGD253" s="436"/>
      <c r="LGE253" s="436"/>
      <c r="LGF253" s="436"/>
      <c r="LGG253" s="436"/>
      <c r="LGH253" s="436"/>
      <c r="LGI253" s="436"/>
      <c r="LGJ253" s="436"/>
      <c r="LGK253" s="436"/>
      <c r="LGL253" s="436"/>
      <c r="LGM253" s="436"/>
      <c r="LGN253" s="436"/>
      <c r="LGO253" s="436"/>
      <c r="LGP253" s="436"/>
      <c r="LGQ253" s="436"/>
      <c r="LGR253" s="436"/>
      <c r="LGS253" s="436"/>
      <c r="LGT253" s="436"/>
      <c r="LGU253" s="436"/>
      <c r="LGV253" s="436"/>
      <c r="LGW253" s="436"/>
      <c r="LGX253" s="436"/>
      <c r="LGY253" s="436"/>
      <c r="LGZ253" s="436"/>
      <c r="LHA253" s="436"/>
      <c r="LHB253" s="436"/>
      <c r="LHC253" s="436"/>
      <c r="LHD253" s="436"/>
      <c r="LHE253" s="436"/>
      <c r="LHF253" s="436"/>
      <c r="LHG253" s="436"/>
      <c r="LHH253" s="436"/>
      <c r="LHI253" s="436"/>
      <c r="LHJ253" s="436"/>
      <c r="LHK253" s="436"/>
      <c r="LHL253" s="436"/>
      <c r="LHM253" s="436"/>
      <c r="LHN253" s="436"/>
      <c r="LHO253" s="436"/>
      <c r="LHP253" s="436"/>
      <c r="LHQ253" s="436"/>
      <c r="LHR253" s="436"/>
      <c r="LHS253" s="436"/>
      <c r="LHT253" s="436"/>
      <c r="LHU253" s="436"/>
      <c r="LHV253" s="436"/>
      <c r="LHW253" s="436"/>
      <c r="LHX253" s="436"/>
      <c r="LHY253" s="436"/>
      <c r="LHZ253" s="436"/>
      <c r="LIA253" s="436"/>
      <c r="LIB253" s="436"/>
      <c r="LIC253" s="436"/>
      <c r="LID253" s="436"/>
      <c r="LIE253" s="436"/>
      <c r="LIF253" s="436"/>
      <c r="LIG253" s="436"/>
      <c r="LIH253" s="436"/>
      <c r="LII253" s="436"/>
      <c r="LIJ253" s="436"/>
      <c r="LIK253" s="436"/>
      <c r="LIL253" s="436"/>
      <c r="LIM253" s="436"/>
      <c r="LIN253" s="436"/>
      <c r="LIO253" s="436"/>
      <c r="LIP253" s="436"/>
      <c r="LIQ253" s="436"/>
      <c r="LIR253" s="436"/>
      <c r="LIS253" s="436"/>
      <c r="LIT253" s="436"/>
      <c r="LIU253" s="436"/>
      <c r="LIV253" s="436"/>
      <c r="LIW253" s="436"/>
      <c r="LIX253" s="436"/>
      <c r="LIY253" s="436"/>
      <c r="LIZ253" s="436"/>
      <c r="LJA253" s="436"/>
      <c r="LJB253" s="436"/>
      <c r="LJC253" s="436"/>
      <c r="LJD253" s="436"/>
      <c r="LJE253" s="436"/>
      <c r="LJF253" s="436"/>
      <c r="LJG253" s="436"/>
      <c r="LJH253" s="436"/>
      <c r="LJI253" s="436"/>
      <c r="LJJ253" s="436"/>
      <c r="LJK253" s="436"/>
      <c r="LJL253" s="436"/>
      <c r="LJM253" s="436"/>
      <c r="LJN253" s="436"/>
      <c r="LJO253" s="436"/>
      <c r="LJP253" s="436"/>
      <c r="LJQ253" s="436"/>
      <c r="LJR253" s="436"/>
      <c r="LJS253" s="436"/>
      <c r="LJT253" s="436"/>
      <c r="LJU253" s="436"/>
      <c r="LJV253" s="436"/>
      <c r="LJW253" s="436"/>
      <c r="LJX253" s="436"/>
      <c r="LJY253" s="436"/>
      <c r="LJZ253" s="436"/>
      <c r="LKA253" s="436"/>
      <c r="LKB253" s="436"/>
      <c r="LKC253" s="436"/>
      <c r="LKD253" s="436"/>
      <c r="LKE253" s="436"/>
      <c r="LKF253" s="436"/>
      <c r="LKG253" s="436"/>
      <c r="LKH253" s="436"/>
      <c r="LKI253" s="436"/>
      <c r="LKJ253" s="436"/>
      <c r="LKK253" s="436"/>
      <c r="LKL253" s="436"/>
      <c r="LKM253" s="436"/>
      <c r="LKN253" s="436"/>
      <c r="LKO253" s="436"/>
      <c r="LKP253" s="436"/>
      <c r="LKQ253" s="436"/>
      <c r="LKR253" s="436"/>
      <c r="LKS253" s="436"/>
      <c r="LKT253" s="436"/>
      <c r="LKU253" s="436"/>
      <c r="LKV253" s="436"/>
      <c r="LKW253" s="436"/>
      <c r="LKX253" s="436"/>
      <c r="LKY253" s="436"/>
      <c r="LKZ253" s="436"/>
      <c r="LLA253" s="436"/>
      <c r="LLB253" s="436"/>
      <c r="LLC253" s="436"/>
      <c r="LLD253" s="436"/>
      <c r="LLE253" s="436"/>
      <c r="LLF253" s="436"/>
      <c r="LLG253" s="436"/>
      <c r="LLH253" s="436"/>
      <c r="LLI253" s="436"/>
      <c r="LLJ253" s="436"/>
      <c r="LLK253" s="436"/>
      <c r="LLL253" s="436"/>
      <c r="LLM253" s="436"/>
      <c r="LLN253" s="436"/>
      <c r="LLO253" s="436"/>
      <c r="LLP253" s="436"/>
      <c r="LLQ253" s="436"/>
      <c r="LLR253" s="436"/>
      <c r="LLS253" s="436"/>
      <c r="LLT253" s="436"/>
      <c r="LLU253" s="436"/>
      <c r="LLV253" s="436"/>
      <c r="LLW253" s="436"/>
      <c r="LLX253" s="436"/>
      <c r="LLY253" s="436"/>
      <c r="LLZ253" s="436"/>
      <c r="LMA253" s="436"/>
      <c r="LMB253" s="436"/>
      <c r="LMC253" s="436"/>
      <c r="LMD253" s="436"/>
      <c r="LME253" s="436"/>
      <c r="LMF253" s="436"/>
      <c r="LMG253" s="436"/>
      <c r="LMH253" s="436"/>
      <c r="LMI253" s="436"/>
      <c r="LMJ253" s="436"/>
      <c r="LMK253" s="436"/>
      <c r="LML253" s="436"/>
      <c r="LMM253" s="436"/>
      <c r="LMN253" s="436"/>
      <c r="LMO253" s="436"/>
      <c r="LMP253" s="436"/>
      <c r="LMQ253" s="436"/>
      <c r="LMR253" s="436"/>
      <c r="LMS253" s="436"/>
      <c r="LMT253" s="436"/>
      <c r="LMU253" s="436"/>
      <c r="LMV253" s="436"/>
      <c r="LMW253" s="436"/>
      <c r="LMX253" s="436"/>
      <c r="LMY253" s="436"/>
      <c r="LMZ253" s="436"/>
      <c r="LNA253" s="436"/>
      <c r="LNB253" s="436"/>
      <c r="LNC253" s="436"/>
      <c r="LND253" s="436"/>
      <c r="LNE253" s="436"/>
      <c r="LNF253" s="436"/>
      <c r="LNG253" s="436"/>
      <c r="LNH253" s="436"/>
      <c r="LNI253" s="436"/>
      <c r="LNJ253" s="436"/>
      <c r="LNK253" s="436"/>
      <c r="LNL253" s="436"/>
      <c r="LNM253" s="436"/>
      <c r="LNN253" s="436"/>
      <c r="LNO253" s="436"/>
      <c r="LNP253" s="436"/>
      <c r="LNQ253" s="436"/>
      <c r="LNR253" s="436"/>
      <c r="LNS253" s="436"/>
      <c r="LNT253" s="436"/>
      <c r="LNU253" s="436"/>
      <c r="LNV253" s="436"/>
      <c r="LNW253" s="436"/>
      <c r="LNX253" s="436"/>
      <c r="LNY253" s="436"/>
      <c r="LNZ253" s="436"/>
      <c r="LOA253" s="436"/>
      <c r="LOB253" s="436"/>
      <c r="LOC253" s="436"/>
      <c r="LOD253" s="436"/>
      <c r="LOE253" s="436"/>
      <c r="LOF253" s="436"/>
      <c r="LOG253" s="436"/>
      <c r="LOH253" s="436"/>
      <c r="LOI253" s="436"/>
      <c r="LOJ253" s="436"/>
      <c r="LOK253" s="436"/>
      <c r="LOL253" s="436"/>
      <c r="LOM253" s="436"/>
      <c r="LON253" s="436"/>
      <c r="LOO253" s="436"/>
      <c r="LOP253" s="436"/>
      <c r="LOQ253" s="436"/>
      <c r="LOR253" s="436"/>
      <c r="LOS253" s="436"/>
      <c r="LOT253" s="436"/>
      <c r="LOU253" s="436"/>
      <c r="LOV253" s="436"/>
      <c r="LOW253" s="436"/>
      <c r="LOX253" s="436"/>
      <c r="LOY253" s="436"/>
      <c r="LOZ253" s="436"/>
      <c r="LPA253" s="436"/>
      <c r="LPB253" s="436"/>
      <c r="LPC253" s="436"/>
      <c r="LPD253" s="436"/>
      <c r="LPE253" s="436"/>
      <c r="LPF253" s="436"/>
      <c r="LPG253" s="436"/>
      <c r="LPH253" s="436"/>
      <c r="LPI253" s="436"/>
      <c r="LPJ253" s="436"/>
      <c r="LPK253" s="436"/>
      <c r="LPL253" s="436"/>
      <c r="LPM253" s="436"/>
      <c r="LPN253" s="436"/>
      <c r="LPO253" s="436"/>
      <c r="LPP253" s="436"/>
      <c r="LPQ253" s="436"/>
      <c r="LPR253" s="436"/>
      <c r="LPS253" s="436"/>
      <c r="LPT253" s="436"/>
      <c r="LPU253" s="436"/>
      <c r="LPV253" s="436"/>
      <c r="LPW253" s="436"/>
      <c r="LPX253" s="436"/>
      <c r="LPY253" s="436"/>
      <c r="LPZ253" s="436"/>
      <c r="LQA253" s="436"/>
      <c r="LQB253" s="436"/>
      <c r="LQC253" s="436"/>
      <c r="LQD253" s="436"/>
      <c r="LQE253" s="436"/>
      <c r="LQF253" s="436"/>
      <c r="LQG253" s="436"/>
      <c r="LQH253" s="436"/>
      <c r="LQI253" s="436"/>
      <c r="LQJ253" s="436"/>
      <c r="LQK253" s="436"/>
      <c r="LQL253" s="436"/>
      <c r="LQM253" s="436"/>
      <c r="LQN253" s="436"/>
      <c r="LQO253" s="436"/>
      <c r="LQP253" s="436"/>
      <c r="LQQ253" s="436"/>
      <c r="LQR253" s="436"/>
      <c r="LQS253" s="436"/>
      <c r="LQT253" s="436"/>
      <c r="LQU253" s="436"/>
      <c r="LQV253" s="436"/>
      <c r="LQW253" s="436"/>
      <c r="LQX253" s="436"/>
      <c r="LQY253" s="436"/>
      <c r="LQZ253" s="436"/>
      <c r="LRA253" s="436"/>
      <c r="LRB253" s="436"/>
      <c r="LRC253" s="436"/>
      <c r="LRD253" s="436"/>
      <c r="LRE253" s="436"/>
      <c r="LRF253" s="436"/>
      <c r="LRG253" s="436"/>
      <c r="LRH253" s="436"/>
      <c r="LRI253" s="436"/>
      <c r="LRJ253" s="436"/>
      <c r="LRK253" s="436"/>
      <c r="LRL253" s="436"/>
      <c r="LRM253" s="436"/>
      <c r="LRN253" s="436"/>
      <c r="LRO253" s="436"/>
      <c r="LRP253" s="436"/>
      <c r="LRQ253" s="436"/>
      <c r="LRR253" s="436"/>
      <c r="LRS253" s="436"/>
      <c r="LRT253" s="436"/>
      <c r="LRU253" s="436"/>
      <c r="LRV253" s="436"/>
      <c r="LRW253" s="436"/>
      <c r="LRX253" s="436"/>
      <c r="LRY253" s="436"/>
      <c r="LRZ253" s="436"/>
      <c r="LSA253" s="436"/>
      <c r="LSB253" s="436"/>
      <c r="LSC253" s="436"/>
      <c r="LSD253" s="436"/>
      <c r="LSE253" s="436"/>
      <c r="LSF253" s="436"/>
      <c r="LSG253" s="436"/>
      <c r="LSH253" s="436"/>
      <c r="LSI253" s="436"/>
      <c r="LSJ253" s="436"/>
      <c r="LSK253" s="436"/>
      <c r="LSL253" s="436"/>
      <c r="LSM253" s="436"/>
      <c r="LSN253" s="436"/>
      <c r="LSO253" s="436"/>
      <c r="LSP253" s="436"/>
      <c r="LSQ253" s="436"/>
      <c r="LSR253" s="436"/>
      <c r="LSS253" s="436"/>
      <c r="LST253" s="436"/>
      <c r="LSU253" s="436"/>
      <c r="LSV253" s="436"/>
      <c r="LSW253" s="436"/>
      <c r="LSX253" s="436"/>
      <c r="LSY253" s="436"/>
      <c r="LSZ253" s="436"/>
      <c r="LTA253" s="436"/>
      <c r="LTB253" s="436"/>
      <c r="LTC253" s="436"/>
      <c r="LTD253" s="436"/>
      <c r="LTE253" s="436"/>
      <c r="LTF253" s="436"/>
      <c r="LTG253" s="436"/>
      <c r="LTH253" s="436"/>
      <c r="LTI253" s="436"/>
      <c r="LTJ253" s="436"/>
      <c r="LTK253" s="436"/>
      <c r="LTL253" s="436"/>
      <c r="LTM253" s="436"/>
      <c r="LTN253" s="436"/>
      <c r="LTO253" s="436"/>
      <c r="LTP253" s="436"/>
      <c r="LTQ253" s="436"/>
      <c r="LTR253" s="436"/>
      <c r="LTS253" s="436"/>
      <c r="LTT253" s="436"/>
      <c r="LTU253" s="436"/>
      <c r="LTV253" s="436"/>
      <c r="LTW253" s="436"/>
      <c r="LTX253" s="436"/>
      <c r="LTY253" s="436"/>
      <c r="LTZ253" s="436"/>
      <c r="LUA253" s="436"/>
      <c r="LUB253" s="436"/>
      <c r="LUC253" s="436"/>
      <c r="LUD253" s="436"/>
      <c r="LUE253" s="436"/>
      <c r="LUF253" s="436"/>
      <c r="LUG253" s="436"/>
      <c r="LUH253" s="436"/>
      <c r="LUI253" s="436"/>
      <c r="LUJ253" s="436"/>
      <c r="LUK253" s="436"/>
      <c r="LUL253" s="436"/>
      <c r="LUM253" s="436"/>
      <c r="LUN253" s="436"/>
      <c r="LUO253" s="436"/>
      <c r="LUP253" s="436"/>
      <c r="LUQ253" s="436"/>
      <c r="LUR253" s="436"/>
      <c r="LUS253" s="436"/>
      <c r="LUT253" s="436"/>
      <c r="LUU253" s="436"/>
      <c r="LUV253" s="436"/>
      <c r="LUW253" s="436"/>
      <c r="LUX253" s="436"/>
      <c r="LUY253" s="436"/>
      <c r="LUZ253" s="436"/>
      <c r="LVA253" s="436"/>
      <c r="LVB253" s="436"/>
      <c r="LVC253" s="436"/>
      <c r="LVD253" s="436"/>
      <c r="LVE253" s="436"/>
      <c r="LVF253" s="436"/>
      <c r="LVG253" s="436"/>
      <c r="LVH253" s="436"/>
      <c r="LVI253" s="436"/>
      <c r="LVJ253" s="436"/>
      <c r="LVK253" s="436"/>
      <c r="LVL253" s="436"/>
      <c r="LVM253" s="436"/>
      <c r="LVN253" s="436"/>
      <c r="LVO253" s="436"/>
      <c r="LVP253" s="436"/>
      <c r="LVQ253" s="436"/>
      <c r="LVR253" s="436"/>
      <c r="LVS253" s="436"/>
      <c r="LVT253" s="436"/>
      <c r="LVU253" s="436"/>
      <c r="LVV253" s="436"/>
      <c r="LVW253" s="436"/>
      <c r="LVX253" s="436"/>
      <c r="LVY253" s="436"/>
      <c r="LVZ253" s="436"/>
      <c r="LWA253" s="436"/>
      <c r="LWB253" s="436"/>
      <c r="LWC253" s="436"/>
      <c r="LWD253" s="436"/>
      <c r="LWE253" s="436"/>
      <c r="LWF253" s="436"/>
      <c r="LWG253" s="436"/>
      <c r="LWH253" s="436"/>
      <c r="LWI253" s="436"/>
      <c r="LWJ253" s="436"/>
      <c r="LWK253" s="436"/>
      <c r="LWL253" s="436"/>
      <c r="LWM253" s="436"/>
      <c r="LWN253" s="436"/>
      <c r="LWO253" s="436"/>
      <c r="LWP253" s="436"/>
      <c r="LWQ253" s="436"/>
      <c r="LWR253" s="436"/>
      <c r="LWS253" s="436"/>
      <c r="LWT253" s="436"/>
      <c r="LWU253" s="436"/>
      <c r="LWV253" s="436"/>
      <c r="LWW253" s="436"/>
      <c r="LWX253" s="436"/>
      <c r="LWY253" s="436"/>
      <c r="LWZ253" s="436"/>
      <c r="LXA253" s="436"/>
      <c r="LXB253" s="436"/>
      <c r="LXC253" s="436"/>
      <c r="LXD253" s="436"/>
      <c r="LXE253" s="436"/>
      <c r="LXF253" s="436"/>
      <c r="LXG253" s="436"/>
      <c r="LXH253" s="436"/>
      <c r="LXI253" s="436"/>
      <c r="LXJ253" s="436"/>
      <c r="LXK253" s="436"/>
      <c r="LXL253" s="436"/>
      <c r="LXM253" s="436"/>
      <c r="LXN253" s="436"/>
      <c r="LXO253" s="436"/>
      <c r="LXP253" s="436"/>
      <c r="LXQ253" s="436"/>
      <c r="LXR253" s="436"/>
      <c r="LXS253" s="436"/>
      <c r="LXT253" s="436"/>
      <c r="LXU253" s="436"/>
      <c r="LXV253" s="436"/>
      <c r="LXW253" s="436"/>
      <c r="LXX253" s="436"/>
      <c r="LXY253" s="436"/>
      <c r="LXZ253" s="436"/>
      <c r="LYA253" s="436"/>
      <c r="LYB253" s="436"/>
      <c r="LYC253" s="436"/>
      <c r="LYD253" s="436"/>
      <c r="LYE253" s="436"/>
      <c r="LYF253" s="436"/>
      <c r="LYG253" s="436"/>
      <c r="LYH253" s="436"/>
      <c r="LYI253" s="436"/>
      <c r="LYJ253" s="436"/>
      <c r="LYK253" s="436"/>
      <c r="LYL253" s="436"/>
      <c r="LYM253" s="436"/>
      <c r="LYN253" s="436"/>
      <c r="LYO253" s="436"/>
      <c r="LYP253" s="436"/>
      <c r="LYQ253" s="436"/>
      <c r="LYR253" s="436"/>
      <c r="LYS253" s="436"/>
      <c r="LYT253" s="436"/>
      <c r="LYU253" s="436"/>
      <c r="LYV253" s="436"/>
      <c r="LYW253" s="436"/>
      <c r="LYX253" s="436"/>
      <c r="LYY253" s="436"/>
      <c r="LYZ253" s="436"/>
      <c r="LZA253" s="436"/>
      <c r="LZB253" s="436"/>
      <c r="LZC253" s="436"/>
      <c r="LZD253" s="436"/>
      <c r="LZE253" s="436"/>
      <c r="LZF253" s="436"/>
      <c r="LZG253" s="436"/>
      <c r="LZH253" s="436"/>
      <c r="LZI253" s="436"/>
      <c r="LZJ253" s="436"/>
      <c r="LZK253" s="436"/>
      <c r="LZL253" s="436"/>
      <c r="LZM253" s="436"/>
      <c r="LZN253" s="436"/>
      <c r="LZO253" s="436"/>
      <c r="LZP253" s="436"/>
      <c r="LZQ253" s="436"/>
      <c r="LZR253" s="436"/>
      <c r="LZS253" s="436"/>
      <c r="LZT253" s="436"/>
      <c r="LZU253" s="436"/>
      <c r="LZV253" s="436"/>
      <c r="LZW253" s="436"/>
      <c r="LZX253" s="436"/>
      <c r="LZY253" s="436"/>
      <c r="LZZ253" s="436"/>
      <c r="MAA253" s="436"/>
      <c r="MAB253" s="436"/>
      <c r="MAC253" s="436"/>
      <c r="MAD253" s="436"/>
      <c r="MAE253" s="436"/>
      <c r="MAF253" s="436"/>
      <c r="MAG253" s="436"/>
      <c r="MAH253" s="436"/>
      <c r="MAI253" s="436"/>
      <c r="MAJ253" s="436"/>
      <c r="MAK253" s="436"/>
      <c r="MAL253" s="436"/>
      <c r="MAM253" s="436"/>
      <c r="MAN253" s="436"/>
      <c r="MAO253" s="436"/>
      <c r="MAP253" s="436"/>
      <c r="MAQ253" s="436"/>
      <c r="MAR253" s="436"/>
      <c r="MAS253" s="436"/>
      <c r="MAT253" s="436"/>
      <c r="MAU253" s="436"/>
      <c r="MAV253" s="436"/>
      <c r="MAW253" s="436"/>
      <c r="MAX253" s="436"/>
      <c r="MAY253" s="436"/>
      <c r="MAZ253" s="436"/>
      <c r="MBA253" s="436"/>
      <c r="MBB253" s="436"/>
      <c r="MBC253" s="436"/>
      <c r="MBD253" s="436"/>
      <c r="MBE253" s="436"/>
      <c r="MBF253" s="436"/>
      <c r="MBG253" s="436"/>
      <c r="MBH253" s="436"/>
      <c r="MBI253" s="436"/>
      <c r="MBJ253" s="436"/>
      <c r="MBK253" s="436"/>
      <c r="MBL253" s="436"/>
      <c r="MBM253" s="436"/>
      <c r="MBN253" s="436"/>
      <c r="MBO253" s="436"/>
      <c r="MBP253" s="436"/>
      <c r="MBQ253" s="436"/>
      <c r="MBR253" s="436"/>
      <c r="MBS253" s="436"/>
      <c r="MBT253" s="436"/>
      <c r="MBU253" s="436"/>
      <c r="MBV253" s="436"/>
      <c r="MBW253" s="436"/>
      <c r="MBX253" s="436"/>
      <c r="MBY253" s="436"/>
      <c r="MBZ253" s="436"/>
      <c r="MCA253" s="436"/>
      <c r="MCB253" s="436"/>
      <c r="MCC253" s="436"/>
      <c r="MCD253" s="436"/>
      <c r="MCE253" s="436"/>
      <c r="MCF253" s="436"/>
      <c r="MCG253" s="436"/>
      <c r="MCH253" s="436"/>
      <c r="MCI253" s="436"/>
      <c r="MCJ253" s="436"/>
      <c r="MCK253" s="436"/>
      <c r="MCL253" s="436"/>
      <c r="MCM253" s="436"/>
      <c r="MCN253" s="436"/>
      <c r="MCO253" s="436"/>
      <c r="MCP253" s="436"/>
      <c r="MCQ253" s="436"/>
      <c r="MCR253" s="436"/>
      <c r="MCS253" s="436"/>
      <c r="MCT253" s="436"/>
      <c r="MCU253" s="436"/>
      <c r="MCV253" s="436"/>
      <c r="MCW253" s="436"/>
      <c r="MCX253" s="436"/>
      <c r="MCY253" s="436"/>
      <c r="MCZ253" s="436"/>
      <c r="MDA253" s="436"/>
      <c r="MDB253" s="436"/>
      <c r="MDC253" s="436"/>
      <c r="MDD253" s="436"/>
      <c r="MDE253" s="436"/>
      <c r="MDF253" s="436"/>
      <c r="MDG253" s="436"/>
      <c r="MDH253" s="436"/>
      <c r="MDI253" s="436"/>
      <c r="MDJ253" s="436"/>
      <c r="MDK253" s="436"/>
      <c r="MDL253" s="436"/>
      <c r="MDM253" s="436"/>
      <c r="MDN253" s="436"/>
      <c r="MDO253" s="436"/>
      <c r="MDP253" s="436"/>
      <c r="MDQ253" s="436"/>
      <c r="MDR253" s="436"/>
      <c r="MDS253" s="436"/>
      <c r="MDT253" s="436"/>
      <c r="MDU253" s="436"/>
      <c r="MDV253" s="436"/>
      <c r="MDW253" s="436"/>
      <c r="MDX253" s="436"/>
      <c r="MDY253" s="436"/>
      <c r="MDZ253" s="436"/>
      <c r="MEA253" s="436"/>
      <c r="MEB253" s="436"/>
      <c r="MEC253" s="436"/>
      <c r="MED253" s="436"/>
      <c r="MEE253" s="436"/>
      <c r="MEF253" s="436"/>
      <c r="MEG253" s="436"/>
      <c r="MEH253" s="436"/>
      <c r="MEI253" s="436"/>
      <c r="MEJ253" s="436"/>
      <c r="MEK253" s="436"/>
      <c r="MEL253" s="436"/>
      <c r="MEM253" s="436"/>
      <c r="MEN253" s="436"/>
      <c r="MEO253" s="436"/>
      <c r="MEP253" s="436"/>
      <c r="MEQ253" s="436"/>
      <c r="MER253" s="436"/>
      <c r="MES253" s="436"/>
      <c r="MET253" s="436"/>
      <c r="MEU253" s="436"/>
      <c r="MEV253" s="436"/>
      <c r="MEW253" s="436"/>
      <c r="MEX253" s="436"/>
      <c r="MEY253" s="436"/>
      <c r="MEZ253" s="436"/>
      <c r="MFA253" s="436"/>
      <c r="MFB253" s="436"/>
      <c r="MFC253" s="436"/>
      <c r="MFD253" s="436"/>
      <c r="MFE253" s="436"/>
      <c r="MFF253" s="436"/>
      <c r="MFG253" s="436"/>
      <c r="MFH253" s="436"/>
      <c r="MFI253" s="436"/>
      <c r="MFJ253" s="436"/>
      <c r="MFK253" s="436"/>
      <c r="MFL253" s="436"/>
      <c r="MFM253" s="436"/>
      <c r="MFN253" s="436"/>
      <c r="MFO253" s="436"/>
      <c r="MFP253" s="436"/>
      <c r="MFQ253" s="436"/>
      <c r="MFR253" s="436"/>
      <c r="MFS253" s="436"/>
      <c r="MFT253" s="436"/>
      <c r="MFU253" s="436"/>
      <c r="MFV253" s="436"/>
      <c r="MFW253" s="436"/>
      <c r="MFX253" s="436"/>
      <c r="MFY253" s="436"/>
      <c r="MFZ253" s="436"/>
      <c r="MGA253" s="436"/>
      <c r="MGB253" s="436"/>
      <c r="MGC253" s="436"/>
      <c r="MGD253" s="436"/>
      <c r="MGE253" s="436"/>
      <c r="MGF253" s="436"/>
      <c r="MGG253" s="436"/>
      <c r="MGH253" s="436"/>
      <c r="MGI253" s="436"/>
      <c r="MGJ253" s="436"/>
      <c r="MGK253" s="436"/>
      <c r="MGL253" s="436"/>
      <c r="MGM253" s="436"/>
      <c r="MGN253" s="436"/>
      <c r="MGO253" s="436"/>
      <c r="MGP253" s="436"/>
      <c r="MGQ253" s="436"/>
      <c r="MGR253" s="436"/>
      <c r="MGS253" s="436"/>
      <c r="MGT253" s="436"/>
      <c r="MGU253" s="436"/>
      <c r="MGV253" s="436"/>
      <c r="MGW253" s="436"/>
      <c r="MGX253" s="436"/>
      <c r="MGY253" s="436"/>
      <c r="MGZ253" s="436"/>
      <c r="MHA253" s="436"/>
      <c r="MHB253" s="436"/>
      <c r="MHC253" s="436"/>
      <c r="MHD253" s="436"/>
      <c r="MHE253" s="436"/>
      <c r="MHF253" s="436"/>
      <c r="MHG253" s="436"/>
      <c r="MHH253" s="436"/>
      <c r="MHI253" s="436"/>
      <c r="MHJ253" s="436"/>
      <c r="MHK253" s="436"/>
      <c r="MHL253" s="436"/>
      <c r="MHM253" s="436"/>
      <c r="MHN253" s="436"/>
      <c r="MHO253" s="436"/>
      <c r="MHP253" s="436"/>
      <c r="MHQ253" s="436"/>
      <c r="MHR253" s="436"/>
      <c r="MHS253" s="436"/>
      <c r="MHT253" s="436"/>
      <c r="MHU253" s="436"/>
      <c r="MHV253" s="436"/>
      <c r="MHW253" s="436"/>
      <c r="MHX253" s="436"/>
      <c r="MHY253" s="436"/>
      <c r="MHZ253" s="436"/>
      <c r="MIA253" s="436"/>
      <c r="MIB253" s="436"/>
      <c r="MIC253" s="436"/>
      <c r="MID253" s="436"/>
      <c r="MIE253" s="436"/>
      <c r="MIF253" s="436"/>
      <c r="MIG253" s="436"/>
      <c r="MIH253" s="436"/>
      <c r="MII253" s="436"/>
      <c r="MIJ253" s="436"/>
      <c r="MIK253" s="436"/>
      <c r="MIL253" s="436"/>
      <c r="MIM253" s="436"/>
      <c r="MIN253" s="436"/>
      <c r="MIO253" s="436"/>
      <c r="MIP253" s="436"/>
      <c r="MIQ253" s="436"/>
      <c r="MIR253" s="436"/>
      <c r="MIS253" s="436"/>
      <c r="MIT253" s="436"/>
      <c r="MIU253" s="436"/>
      <c r="MIV253" s="436"/>
      <c r="MIW253" s="436"/>
      <c r="MIX253" s="436"/>
      <c r="MIY253" s="436"/>
      <c r="MIZ253" s="436"/>
      <c r="MJA253" s="436"/>
      <c r="MJB253" s="436"/>
      <c r="MJC253" s="436"/>
      <c r="MJD253" s="436"/>
      <c r="MJE253" s="436"/>
      <c r="MJF253" s="436"/>
      <c r="MJG253" s="436"/>
      <c r="MJH253" s="436"/>
      <c r="MJI253" s="436"/>
      <c r="MJJ253" s="436"/>
      <c r="MJK253" s="436"/>
      <c r="MJL253" s="436"/>
      <c r="MJM253" s="436"/>
      <c r="MJN253" s="436"/>
      <c r="MJO253" s="436"/>
      <c r="MJP253" s="436"/>
      <c r="MJQ253" s="436"/>
      <c r="MJR253" s="436"/>
      <c r="MJS253" s="436"/>
      <c r="MJT253" s="436"/>
      <c r="MJU253" s="436"/>
      <c r="MJV253" s="436"/>
      <c r="MJW253" s="436"/>
      <c r="MJX253" s="436"/>
      <c r="MJY253" s="436"/>
      <c r="MJZ253" s="436"/>
      <c r="MKA253" s="436"/>
      <c r="MKB253" s="436"/>
      <c r="MKC253" s="436"/>
      <c r="MKD253" s="436"/>
      <c r="MKE253" s="436"/>
      <c r="MKF253" s="436"/>
      <c r="MKG253" s="436"/>
      <c r="MKH253" s="436"/>
      <c r="MKI253" s="436"/>
      <c r="MKJ253" s="436"/>
      <c r="MKK253" s="436"/>
      <c r="MKL253" s="436"/>
      <c r="MKM253" s="436"/>
      <c r="MKN253" s="436"/>
      <c r="MKO253" s="436"/>
      <c r="MKP253" s="436"/>
      <c r="MKQ253" s="436"/>
      <c r="MKR253" s="436"/>
      <c r="MKS253" s="436"/>
      <c r="MKT253" s="436"/>
      <c r="MKU253" s="436"/>
      <c r="MKV253" s="436"/>
      <c r="MKW253" s="436"/>
      <c r="MKX253" s="436"/>
      <c r="MKY253" s="436"/>
      <c r="MKZ253" s="436"/>
      <c r="MLA253" s="436"/>
      <c r="MLB253" s="436"/>
      <c r="MLC253" s="436"/>
      <c r="MLD253" s="436"/>
      <c r="MLE253" s="436"/>
      <c r="MLF253" s="436"/>
      <c r="MLG253" s="436"/>
      <c r="MLH253" s="436"/>
      <c r="MLI253" s="436"/>
      <c r="MLJ253" s="436"/>
      <c r="MLK253" s="436"/>
      <c r="MLL253" s="436"/>
      <c r="MLM253" s="436"/>
      <c r="MLN253" s="436"/>
      <c r="MLO253" s="436"/>
      <c r="MLP253" s="436"/>
      <c r="MLQ253" s="436"/>
      <c r="MLR253" s="436"/>
      <c r="MLS253" s="436"/>
      <c r="MLT253" s="436"/>
      <c r="MLU253" s="436"/>
      <c r="MLV253" s="436"/>
      <c r="MLW253" s="436"/>
      <c r="MLX253" s="436"/>
      <c r="MLY253" s="436"/>
      <c r="MLZ253" s="436"/>
      <c r="MMA253" s="436"/>
      <c r="MMB253" s="436"/>
      <c r="MMC253" s="436"/>
      <c r="MMD253" s="436"/>
      <c r="MME253" s="436"/>
      <c r="MMF253" s="436"/>
      <c r="MMG253" s="436"/>
      <c r="MMH253" s="436"/>
      <c r="MMI253" s="436"/>
      <c r="MMJ253" s="436"/>
      <c r="MMK253" s="436"/>
      <c r="MML253" s="436"/>
      <c r="MMM253" s="436"/>
      <c r="MMN253" s="436"/>
      <c r="MMO253" s="436"/>
      <c r="MMP253" s="436"/>
      <c r="MMQ253" s="436"/>
      <c r="MMR253" s="436"/>
      <c r="MMS253" s="436"/>
      <c r="MMT253" s="436"/>
      <c r="MMU253" s="436"/>
      <c r="MMV253" s="436"/>
      <c r="MMW253" s="436"/>
      <c r="MMX253" s="436"/>
      <c r="MMY253" s="436"/>
      <c r="MMZ253" s="436"/>
      <c r="MNA253" s="436"/>
      <c r="MNB253" s="436"/>
      <c r="MNC253" s="436"/>
      <c r="MND253" s="436"/>
      <c r="MNE253" s="436"/>
      <c r="MNF253" s="436"/>
      <c r="MNG253" s="436"/>
      <c r="MNH253" s="436"/>
      <c r="MNI253" s="436"/>
      <c r="MNJ253" s="436"/>
      <c r="MNK253" s="436"/>
      <c r="MNL253" s="436"/>
      <c r="MNM253" s="436"/>
      <c r="MNN253" s="436"/>
      <c r="MNO253" s="436"/>
      <c r="MNP253" s="436"/>
      <c r="MNQ253" s="436"/>
      <c r="MNR253" s="436"/>
      <c r="MNS253" s="436"/>
      <c r="MNT253" s="436"/>
      <c r="MNU253" s="436"/>
      <c r="MNV253" s="436"/>
      <c r="MNW253" s="436"/>
      <c r="MNX253" s="436"/>
      <c r="MNY253" s="436"/>
      <c r="MNZ253" s="436"/>
      <c r="MOA253" s="436"/>
      <c r="MOB253" s="436"/>
      <c r="MOC253" s="436"/>
      <c r="MOD253" s="436"/>
      <c r="MOE253" s="436"/>
      <c r="MOF253" s="436"/>
      <c r="MOG253" s="436"/>
      <c r="MOH253" s="436"/>
      <c r="MOI253" s="436"/>
      <c r="MOJ253" s="436"/>
      <c r="MOK253" s="436"/>
      <c r="MOL253" s="436"/>
      <c r="MOM253" s="436"/>
      <c r="MON253" s="436"/>
      <c r="MOO253" s="436"/>
      <c r="MOP253" s="436"/>
      <c r="MOQ253" s="436"/>
      <c r="MOR253" s="436"/>
      <c r="MOS253" s="436"/>
      <c r="MOT253" s="436"/>
      <c r="MOU253" s="436"/>
      <c r="MOV253" s="436"/>
      <c r="MOW253" s="436"/>
      <c r="MOX253" s="436"/>
      <c r="MOY253" s="436"/>
      <c r="MOZ253" s="436"/>
      <c r="MPA253" s="436"/>
      <c r="MPB253" s="436"/>
      <c r="MPC253" s="436"/>
      <c r="MPD253" s="436"/>
      <c r="MPE253" s="436"/>
      <c r="MPF253" s="436"/>
      <c r="MPG253" s="436"/>
      <c r="MPH253" s="436"/>
      <c r="MPI253" s="436"/>
      <c r="MPJ253" s="436"/>
      <c r="MPK253" s="436"/>
      <c r="MPL253" s="436"/>
      <c r="MPM253" s="436"/>
      <c r="MPN253" s="436"/>
      <c r="MPO253" s="436"/>
      <c r="MPP253" s="436"/>
      <c r="MPQ253" s="436"/>
      <c r="MPR253" s="436"/>
      <c r="MPS253" s="436"/>
      <c r="MPT253" s="436"/>
      <c r="MPU253" s="436"/>
      <c r="MPV253" s="436"/>
      <c r="MPW253" s="436"/>
      <c r="MPX253" s="436"/>
      <c r="MPY253" s="436"/>
      <c r="MPZ253" s="436"/>
      <c r="MQA253" s="436"/>
      <c r="MQB253" s="436"/>
      <c r="MQC253" s="436"/>
      <c r="MQD253" s="436"/>
      <c r="MQE253" s="436"/>
      <c r="MQF253" s="436"/>
      <c r="MQG253" s="436"/>
      <c r="MQH253" s="436"/>
      <c r="MQI253" s="436"/>
      <c r="MQJ253" s="436"/>
      <c r="MQK253" s="436"/>
      <c r="MQL253" s="436"/>
      <c r="MQM253" s="436"/>
      <c r="MQN253" s="436"/>
      <c r="MQO253" s="436"/>
      <c r="MQP253" s="436"/>
      <c r="MQQ253" s="436"/>
      <c r="MQR253" s="436"/>
      <c r="MQS253" s="436"/>
      <c r="MQT253" s="436"/>
      <c r="MQU253" s="436"/>
      <c r="MQV253" s="436"/>
      <c r="MQW253" s="436"/>
      <c r="MQX253" s="436"/>
      <c r="MQY253" s="436"/>
      <c r="MQZ253" s="436"/>
      <c r="MRA253" s="436"/>
      <c r="MRB253" s="436"/>
      <c r="MRC253" s="436"/>
      <c r="MRD253" s="436"/>
      <c r="MRE253" s="436"/>
      <c r="MRF253" s="436"/>
      <c r="MRG253" s="436"/>
      <c r="MRH253" s="436"/>
      <c r="MRI253" s="436"/>
      <c r="MRJ253" s="436"/>
      <c r="MRK253" s="436"/>
      <c r="MRL253" s="436"/>
      <c r="MRM253" s="436"/>
      <c r="MRN253" s="436"/>
      <c r="MRO253" s="436"/>
      <c r="MRP253" s="436"/>
      <c r="MRQ253" s="436"/>
      <c r="MRR253" s="436"/>
      <c r="MRS253" s="436"/>
      <c r="MRT253" s="436"/>
      <c r="MRU253" s="436"/>
      <c r="MRV253" s="436"/>
      <c r="MRW253" s="436"/>
      <c r="MRX253" s="436"/>
      <c r="MRY253" s="436"/>
      <c r="MRZ253" s="436"/>
      <c r="MSA253" s="436"/>
      <c r="MSB253" s="436"/>
      <c r="MSC253" s="436"/>
      <c r="MSD253" s="436"/>
      <c r="MSE253" s="436"/>
      <c r="MSF253" s="436"/>
      <c r="MSG253" s="436"/>
      <c r="MSH253" s="436"/>
      <c r="MSI253" s="436"/>
      <c r="MSJ253" s="436"/>
      <c r="MSK253" s="436"/>
      <c r="MSL253" s="436"/>
      <c r="MSM253" s="436"/>
      <c r="MSN253" s="436"/>
      <c r="MSO253" s="436"/>
      <c r="MSP253" s="436"/>
      <c r="MSQ253" s="436"/>
      <c r="MSR253" s="436"/>
      <c r="MSS253" s="436"/>
      <c r="MST253" s="436"/>
      <c r="MSU253" s="436"/>
      <c r="MSV253" s="436"/>
      <c r="MSW253" s="436"/>
      <c r="MSX253" s="436"/>
      <c r="MSY253" s="436"/>
      <c r="MSZ253" s="436"/>
      <c r="MTA253" s="436"/>
      <c r="MTB253" s="436"/>
      <c r="MTC253" s="436"/>
      <c r="MTD253" s="436"/>
      <c r="MTE253" s="436"/>
      <c r="MTF253" s="436"/>
      <c r="MTG253" s="436"/>
      <c r="MTH253" s="436"/>
      <c r="MTI253" s="436"/>
      <c r="MTJ253" s="436"/>
      <c r="MTK253" s="436"/>
      <c r="MTL253" s="436"/>
      <c r="MTM253" s="436"/>
      <c r="MTN253" s="436"/>
      <c r="MTO253" s="436"/>
      <c r="MTP253" s="436"/>
      <c r="MTQ253" s="436"/>
      <c r="MTR253" s="436"/>
      <c r="MTS253" s="436"/>
      <c r="MTT253" s="436"/>
      <c r="MTU253" s="436"/>
      <c r="MTV253" s="436"/>
      <c r="MTW253" s="436"/>
      <c r="MTX253" s="436"/>
      <c r="MTY253" s="436"/>
      <c r="MTZ253" s="436"/>
      <c r="MUA253" s="436"/>
      <c r="MUB253" s="436"/>
      <c r="MUC253" s="436"/>
      <c r="MUD253" s="436"/>
      <c r="MUE253" s="436"/>
      <c r="MUF253" s="436"/>
      <c r="MUG253" s="436"/>
      <c r="MUH253" s="436"/>
      <c r="MUI253" s="436"/>
      <c r="MUJ253" s="436"/>
      <c r="MUK253" s="436"/>
      <c r="MUL253" s="436"/>
      <c r="MUM253" s="436"/>
      <c r="MUN253" s="436"/>
      <c r="MUO253" s="436"/>
      <c r="MUP253" s="436"/>
      <c r="MUQ253" s="436"/>
      <c r="MUR253" s="436"/>
      <c r="MUS253" s="436"/>
      <c r="MUT253" s="436"/>
      <c r="MUU253" s="436"/>
      <c r="MUV253" s="436"/>
      <c r="MUW253" s="436"/>
      <c r="MUX253" s="436"/>
      <c r="MUY253" s="436"/>
      <c r="MUZ253" s="436"/>
      <c r="MVA253" s="436"/>
      <c r="MVB253" s="436"/>
      <c r="MVC253" s="436"/>
      <c r="MVD253" s="436"/>
      <c r="MVE253" s="436"/>
      <c r="MVF253" s="436"/>
      <c r="MVG253" s="436"/>
      <c r="MVH253" s="436"/>
      <c r="MVI253" s="436"/>
      <c r="MVJ253" s="436"/>
      <c r="MVK253" s="436"/>
      <c r="MVL253" s="436"/>
      <c r="MVM253" s="436"/>
      <c r="MVN253" s="436"/>
      <c r="MVO253" s="436"/>
      <c r="MVP253" s="436"/>
      <c r="MVQ253" s="436"/>
      <c r="MVR253" s="436"/>
      <c r="MVS253" s="436"/>
      <c r="MVT253" s="436"/>
      <c r="MVU253" s="436"/>
      <c r="MVV253" s="436"/>
      <c r="MVW253" s="436"/>
      <c r="MVX253" s="436"/>
      <c r="MVY253" s="436"/>
      <c r="MVZ253" s="436"/>
      <c r="MWA253" s="436"/>
      <c r="MWB253" s="436"/>
      <c r="MWC253" s="436"/>
      <c r="MWD253" s="436"/>
      <c r="MWE253" s="436"/>
      <c r="MWF253" s="436"/>
      <c r="MWG253" s="436"/>
      <c r="MWH253" s="436"/>
      <c r="MWI253" s="436"/>
      <c r="MWJ253" s="436"/>
      <c r="MWK253" s="436"/>
      <c r="MWL253" s="436"/>
      <c r="MWM253" s="436"/>
      <c r="MWN253" s="436"/>
      <c r="MWO253" s="436"/>
      <c r="MWP253" s="436"/>
      <c r="MWQ253" s="436"/>
      <c r="MWR253" s="436"/>
      <c r="MWS253" s="436"/>
      <c r="MWT253" s="436"/>
      <c r="MWU253" s="436"/>
      <c r="MWV253" s="436"/>
      <c r="MWW253" s="436"/>
      <c r="MWX253" s="436"/>
      <c r="MWY253" s="436"/>
      <c r="MWZ253" s="436"/>
      <c r="MXA253" s="436"/>
      <c r="MXB253" s="436"/>
      <c r="MXC253" s="436"/>
      <c r="MXD253" s="436"/>
      <c r="MXE253" s="436"/>
      <c r="MXF253" s="436"/>
      <c r="MXG253" s="436"/>
      <c r="MXH253" s="436"/>
      <c r="MXI253" s="436"/>
      <c r="MXJ253" s="436"/>
      <c r="MXK253" s="436"/>
      <c r="MXL253" s="436"/>
      <c r="MXM253" s="436"/>
      <c r="MXN253" s="436"/>
      <c r="MXO253" s="436"/>
      <c r="MXP253" s="436"/>
      <c r="MXQ253" s="436"/>
      <c r="MXR253" s="436"/>
      <c r="MXS253" s="436"/>
      <c r="MXT253" s="436"/>
      <c r="MXU253" s="436"/>
      <c r="MXV253" s="436"/>
      <c r="MXW253" s="436"/>
      <c r="MXX253" s="436"/>
      <c r="MXY253" s="436"/>
      <c r="MXZ253" s="436"/>
      <c r="MYA253" s="436"/>
      <c r="MYB253" s="436"/>
      <c r="MYC253" s="436"/>
      <c r="MYD253" s="436"/>
      <c r="MYE253" s="436"/>
      <c r="MYF253" s="436"/>
      <c r="MYG253" s="436"/>
      <c r="MYH253" s="436"/>
      <c r="MYI253" s="436"/>
      <c r="MYJ253" s="436"/>
      <c r="MYK253" s="436"/>
      <c r="MYL253" s="436"/>
      <c r="MYM253" s="436"/>
      <c r="MYN253" s="436"/>
      <c r="MYO253" s="436"/>
      <c r="MYP253" s="436"/>
      <c r="MYQ253" s="436"/>
      <c r="MYR253" s="436"/>
      <c r="MYS253" s="436"/>
      <c r="MYT253" s="436"/>
      <c r="MYU253" s="436"/>
      <c r="MYV253" s="436"/>
      <c r="MYW253" s="436"/>
      <c r="MYX253" s="436"/>
      <c r="MYY253" s="436"/>
      <c r="MYZ253" s="436"/>
      <c r="MZA253" s="436"/>
      <c r="MZB253" s="436"/>
      <c r="MZC253" s="436"/>
      <c r="MZD253" s="436"/>
      <c r="MZE253" s="436"/>
      <c r="MZF253" s="436"/>
      <c r="MZG253" s="436"/>
      <c r="MZH253" s="436"/>
      <c r="MZI253" s="436"/>
      <c r="MZJ253" s="436"/>
      <c r="MZK253" s="436"/>
      <c r="MZL253" s="436"/>
      <c r="MZM253" s="436"/>
      <c r="MZN253" s="436"/>
      <c r="MZO253" s="436"/>
      <c r="MZP253" s="436"/>
      <c r="MZQ253" s="436"/>
      <c r="MZR253" s="436"/>
      <c r="MZS253" s="436"/>
      <c r="MZT253" s="436"/>
      <c r="MZU253" s="436"/>
      <c r="MZV253" s="436"/>
      <c r="MZW253" s="436"/>
      <c r="MZX253" s="436"/>
      <c r="MZY253" s="436"/>
      <c r="MZZ253" s="436"/>
      <c r="NAA253" s="436"/>
      <c r="NAB253" s="436"/>
      <c r="NAC253" s="436"/>
      <c r="NAD253" s="436"/>
      <c r="NAE253" s="436"/>
      <c r="NAF253" s="436"/>
      <c r="NAG253" s="436"/>
      <c r="NAH253" s="436"/>
      <c r="NAI253" s="436"/>
      <c r="NAJ253" s="436"/>
      <c r="NAK253" s="436"/>
      <c r="NAL253" s="436"/>
      <c r="NAM253" s="436"/>
      <c r="NAN253" s="436"/>
      <c r="NAO253" s="436"/>
      <c r="NAP253" s="436"/>
      <c r="NAQ253" s="436"/>
      <c r="NAR253" s="436"/>
      <c r="NAS253" s="436"/>
      <c r="NAT253" s="436"/>
      <c r="NAU253" s="436"/>
      <c r="NAV253" s="436"/>
      <c r="NAW253" s="436"/>
      <c r="NAX253" s="436"/>
      <c r="NAY253" s="436"/>
      <c r="NAZ253" s="436"/>
      <c r="NBA253" s="436"/>
      <c r="NBB253" s="436"/>
      <c r="NBC253" s="436"/>
      <c r="NBD253" s="436"/>
      <c r="NBE253" s="436"/>
      <c r="NBF253" s="436"/>
      <c r="NBG253" s="436"/>
      <c r="NBH253" s="436"/>
      <c r="NBI253" s="436"/>
      <c r="NBJ253" s="436"/>
      <c r="NBK253" s="436"/>
      <c r="NBL253" s="436"/>
      <c r="NBM253" s="436"/>
      <c r="NBN253" s="436"/>
      <c r="NBO253" s="436"/>
      <c r="NBP253" s="436"/>
      <c r="NBQ253" s="436"/>
      <c r="NBR253" s="436"/>
      <c r="NBS253" s="436"/>
      <c r="NBT253" s="436"/>
      <c r="NBU253" s="436"/>
      <c r="NBV253" s="436"/>
      <c r="NBW253" s="436"/>
      <c r="NBX253" s="436"/>
      <c r="NBY253" s="436"/>
      <c r="NBZ253" s="436"/>
      <c r="NCA253" s="436"/>
      <c r="NCB253" s="436"/>
      <c r="NCC253" s="436"/>
      <c r="NCD253" s="436"/>
      <c r="NCE253" s="436"/>
      <c r="NCF253" s="436"/>
      <c r="NCG253" s="436"/>
      <c r="NCH253" s="436"/>
      <c r="NCI253" s="436"/>
      <c r="NCJ253" s="436"/>
      <c r="NCK253" s="436"/>
      <c r="NCL253" s="436"/>
      <c r="NCM253" s="436"/>
      <c r="NCN253" s="436"/>
      <c r="NCO253" s="436"/>
      <c r="NCP253" s="436"/>
      <c r="NCQ253" s="436"/>
      <c r="NCR253" s="436"/>
      <c r="NCS253" s="436"/>
      <c r="NCT253" s="436"/>
      <c r="NCU253" s="436"/>
      <c r="NCV253" s="436"/>
      <c r="NCW253" s="436"/>
      <c r="NCX253" s="436"/>
      <c r="NCY253" s="436"/>
      <c r="NCZ253" s="436"/>
      <c r="NDA253" s="436"/>
      <c r="NDB253" s="436"/>
      <c r="NDC253" s="436"/>
      <c r="NDD253" s="436"/>
      <c r="NDE253" s="436"/>
      <c r="NDF253" s="436"/>
      <c r="NDG253" s="436"/>
      <c r="NDH253" s="436"/>
      <c r="NDI253" s="436"/>
      <c r="NDJ253" s="436"/>
      <c r="NDK253" s="436"/>
      <c r="NDL253" s="436"/>
      <c r="NDM253" s="436"/>
      <c r="NDN253" s="436"/>
      <c r="NDO253" s="436"/>
      <c r="NDP253" s="436"/>
      <c r="NDQ253" s="436"/>
      <c r="NDR253" s="436"/>
      <c r="NDS253" s="436"/>
      <c r="NDT253" s="436"/>
      <c r="NDU253" s="436"/>
      <c r="NDV253" s="436"/>
      <c r="NDW253" s="436"/>
      <c r="NDX253" s="436"/>
      <c r="NDY253" s="436"/>
      <c r="NDZ253" s="436"/>
      <c r="NEA253" s="436"/>
      <c r="NEB253" s="436"/>
      <c r="NEC253" s="436"/>
      <c r="NED253" s="436"/>
      <c r="NEE253" s="436"/>
      <c r="NEF253" s="436"/>
      <c r="NEG253" s="436"/>
      <c r="NEH253" s="436"/>
      <c r="NEI253" s="436"/>
      <c r="NEJ253" s="436"/>
      <c r="NEK253" s="436"/>
      <c r="NEL253" s="436"/>
      <c r="NEM253" s="436"/>
      <c r="NEN253" s="436"/>
      <c r="NEO253" s="436"/>
      <c r="NEP253" s="436"/>
      <c r="NEQ253" s="436"/>
      <c r="NER253" s="436"/>
      <c r="NES253" s="436"/>
      <c r="NET253" s="436"/>
      <c r="NEU253" s="436"/>
      <c r="NEV253" s="436"/>
      <c r="NEW253" s="436"/>
      <c r="NEX253" s="436"/>
      <c r="NEY253" s="436"/>
      <c r="NEZ253" s="436"/>
      <c r="NFA253" s="436"/>
      <c r="NFB253" s="436"/>
      <c r="NFC253" s="436"/>
      <c r="NFD253" s="436"/>
      <c r="NFE253" s="436"/>
      <c r="NFF253" s="436"/>
      <c r="NFG253" s="436"/>
      <c r="NFH253" s="436"/>
      <c r="NFI253" s="436"/>
      <c r="NFJ253" s="436"/>
      <c r="NFK253" s="436"/>
      <c r="NFL253" s="436"/>
      <c r="NFM253" s="436"/>
      <c r="NFN253" s="436"/>
      <c r="NFO253" s="436"/>
      <c r="NFP253" s="436"/>
      <c r="NFQ253" s="436"/>
      <c r="NFR253" s="436"/>
      <c r="NFS253" s="436"/>
      <c r="NFT253" s="436"/>
      <c r="NFU253" s="436"/>
      <c r="NFV253" s="436"/>
      <c r="NFW253" s="436"/>
      <c r="NFX253" s="436"/>
      <c r="NFY253" s="436"/>
      <c r="NFZ253" s="436"/>
      <c r="NGA253" s="436"/>
      <c r="NGB253" s="436"/>
      <c r="NGC253" s="436"/>
      <c r="NGD253" s="436"/>
      <c r="NGE253" s="436"/>
      <c r="NGF253" s="436"/>
      <c r="NGG253" s="436"/>
      <c r="NGH253" s="436"/>
      <c r="NGI253" s="436"/>
      <c r="NGJ253" s="436"/>
      <c r="NGK253" s="436"/>
      <c r="NGL253" s="436"/>
      <c r="NGM253" s="436"/>
      <c r="NGN253" s="436"/>
      <c r="NGO253" s="436"/>
      <c r="NGP253" s="436"/>
      <c r="NGQ253" s="436"/>
      <c r="NGR253" s="436"/>
      <c r="NGS253" s="436"/>
      <c r="NGT253" s="436"/>
      <c r="NGU253" s="436"/>
      <c r="NGV253" s="436"/>
      <c r="NGW253" s="436"/>
      <c r="NGX253" s="436"/>
      <c r="NGY253" s="436"/>
      <c r="NGZ253" s="436"/>
      <c r="NHA253" s="436"/>
      <c r="NHB253" s="436"/>
      <c r="NHC253" s="436"/>
      <c r="NHD253" s="436"/>
      <c r="NHE253" s="436"/>
      <c r="NHF253" s="436"/>
      <c r="NHG253" s="436"/>
      <c r="NHH253" s="436"/>
      <c r="NHI253" s="436"/>
      <c r="NHJ253" s="436"/>
      <c r="NHK253" s="436"/>
      <c r="NHL253" s="436"/>
      <c r="NHM253" s="436"/>
      <c r="NHN253" s="436"/>
      <c r="NHO253" s="436"/>
      <c r="NHP253" s="436"/>
      <c r="NHQ253" s="436"/>
      <c r="NHR253" s="436"/>
      <c r="NHS253" s="436"/>
      <c r="NHT253" s="436"/>
      <c r="NHU253" s="436"/>
      <c r="NHV253" s="436"/>
      <c r="NHW253" s="436"/>
      <c r="NHX253" s="436"/>
      <c r="NHY253" s="436"/>
      <c r="NHZ253" s="436"/>
      <c r="NIA253" s="436"/>
      <c r="NIB253" s="436"/>
      <c r="NIC253" s="436"/>
      <c r="NID253" s="436"/>
      <c r="NIE253" s="436"/>
      <c r="NIF253" s="436"/>
      <c r="NIG253" s="436"/>
      <c r="NIH253" s="436"/>
      <c r="NII253" s="436"/>
      <c r="NIJ253" s="436"/>
      <c r="NIK253" s="436"/>
      <c r="NIL253" s="436"/>
      <c r="NIM253" s="436"/>
      <c r="NIN253" s="436"/>
      <c r="NIO253" s="436"/>
      <c r="NIP253" s="436"/>
      <c r="NIQ253" s="436"/>
      <c r="NIR253" s="436"/>
      <c r="NIS253" s="436"/>
      <c r="NIT253" s="436"/>
      <c r="NIU253" s="436"/>
      <c r="NIV253" s="436"/>
      <c r="NIW253" s="436"/>
      <c r="NIX253" s="436"/>
      <c r="NIY253" s="436"/>
      <c r="NIZ253" s="436"/>
      <c r="NJA253" s="436"/>
      <c r="NJB253" s="436"/>
      <c r="NJC253" s="436"/>
      <c r="NJD253" s="436"/>
      <c r="NJE253" s="436"/>
      <c r="NJF253" s="436"/>
      <c r="NJG253" s="436"/>
      <c r="NJH253" s="436"/>
      <c r="NJI253" s="436"/>
      <c r="NJJ253" s="436"/>
      <c r="NJK253" s="436"/>
      <c r="NJL253" s="436"/>
      <c r="NJM253" s="436"/>
      <c r="NJN253" s="436"/>
      <c r="NJO253" s="436"/>
      <c r="NJP253" s="436"/>
      <c r="NJQ253" s="436"/>
      <c r="NJR253" s="436"/>
      <c r="NJS253" s="436"/>
      <c r="NJT253" s="436"/>
      <c r="NJU253" s="436"/>
      <c r="NJV253" s="436"/>
      <c r="NJW253" s="436"/>
      <c r="NJX253" s="436"/>
      <c r="NJY253" s="436"/>
      <c r="NJZ253" s="436"/>
      <c r="NKA253" s="436"/>
      <c r="NKB253" s="436"/>
      <c r="NKC253" s="436"/>
      <c r="NKD253" s="436"/>
      <c r="NKE253" s="436"/>
      <c r="NKF253" s="436"/>
      <c r="NKG253" s="436"/>
      <c r="NKH253" s="436"/>
      <c r="NKI253" s="436"/>
      <c r="NKJ253" s="436"/>
      <c r="NKK253" s="436"/>
      <c r="NKL253" s="436"/>
      <c r="NKM253" s="436"/>
      <c r="NKN253" s="436"/>
      <c r="NKO253" s="436"/>
      <c r="NKP253" s="436"/>
      <c r="NKQ253" s="436"/>
      <c r="NKR253" s="436"/>
      <c r="NKS253" s="436"/>
      <c r="NKT253" s="436"/>
      <c r="NKU253" s="436"/>
      <c r="NKV253" s="436"/>
      <c r="NKW253" s="436"/>
      <c r="NKX253" s="436"/>
      <c r="NKY253" s="436"/>
      <c r="NKZ253" s="436"/>
      <c r="NLA253" s="436"/>
      <c r="NLB253" s="436"/>
      <c r="NLC253" s="436"/>
      <c r="NLD253" s="436"/>
      <c r="NLE253" s="436"/>
      <c r="NLF253" s="436"/>
      <c r="NLG253" s="436"/>
      <c r="NLH253" s="436"/>
      <c r="NLI253" s="436"/>
      <c r="NLJ253" s="436"/>
      <c r="NLK253" s="436"/>
      <c r="NLL253" s="436"/>
      <c r="NLM253" s="436"/>
      <c r="NLN253" s="436"/>
      <c r="NLO253" s="436"/>
      <c r="NLP253" s="436"/>
      <c r="NLQ253" s="436"/>
      <c r="NLR253" s="436"/>
      <c r="NLS253" s="436"/>
      <c r="NLT253" s="436"/>
      <c r="NLU253" s="436"/>
      <c r="NLV253" s="436"/>
      <c r="NLW253" s="436"/>
      <c r="NLX253" s="436"/>
      <c r="NLY253" s="436"/>
      <c r="NLZ253" s="436"/>
      <c r="NMA253" s="436"/>
      <c r="NMB253" s="436"/>
      <c r="NMC253" s="436"/>
      <c r="NMD253" s="436"/>
      <c r="NME253" s="436"/>
      <c r="NMF253" s="436"/>
      <c r="NMG253" s="436"/>
      <c r="NMH253" s="436"/>
      <c r="NMI253" s="436"/>
      <c r="NMJ253" s="436"/>
      <c r="NMK253" s="436"/>
      <c r="NML253" s="436"/>
      <c r="NMM253" s="436"/>
      <c r="NMN253" s="436"/>
      <c r="NMO253" s="436"/>
      <c r="NMP253" s="436"/>
      <c r="NMQ253" s="436"/>
      <c r="NMR253" s="436"/>
      <c r="NMS253" s="436"/>
      <c r="NMT253" s="436"/>
      <c r="NMU253" s="436"/>
      <c r="NMV253" s="436"/>
      <c r="NMW253" s="436"/>
      <c r="NMX253" s="436"/>
      <c r="NMY253" s="436"/>
      <c r="NMZ253" s="436"/>
      <c r="NNA253" s="436"/>
      <c r="NNB253" s="436"/>
      <c r="NNC253" s="436"/>
      <c r="NND253" s="436"/>
      <c r="NNE253" s="436"/>
      <c r="NNF253" s="436"/>
      <c r="NNG253" s="436"/>
      <c r="NNH253" s="436"/>
      <c r="NNI253" s="436"/>
      <c r="NNJ253" s="436"/>
      <c r="NNK253" s="436"/>
      <c r="NNL253" s="436"/>
      <c r="NNM253" s="436"/>
      <c r="NNN253" s="436"/>
      <c r="NNO253" s="436"/>
      <c r="NNP253" s="436"/>
      <c r="NNQ253" s="436"/>
      <c r="NNR253" s="436"/>
      <c r="NNS253" s="436"/>
      <c r="NNT253" s="436"/>
      <c r="NNU253" s="436"/>
      <c r="NNV253" s="436"/>
      <c r="NNW253" s="436"/>
      <c r="NNX253" s="436"/>
      <c r="NNY253" s="436"/>
      <c r="NNZ253" s="436"/>
      <c r="NOA253" s="436"/>
      <c r="NOB253" s="436"/>
      <c r="NOC253" s="436"/>
      <c r="NOD253" s="436"/>
      <c r="NOE253" s="436"/>
      <c r="NOF253" s="436"/>
      <c r="NOG253" s="436"/>
      <c r="NOH253" s="436"/>
      <c r="NOI253" s="436"/>
      <c r="NOJ253" s="436"/>
      <c r="NOK253" s="436"/>
      <c r="NOL253" s="436"/>
      <c r="NOM253" s="436"/>
      <c r="NON253" s="436"/>
      <c r="NOO253" s="436"/>
      <c r="NOP253" s="436"/>
      <c r="NOQ253" s="436"/>
      <c r="NOR253" s="436"/>
      <c r="NOS253" s="436"/>
      <c r="NOT253" s="436"/>
      <c r="NOU253" s="436"/>
      <c r="NOV253" s="436"/>
      <c r="NOW253" s="436"/>
      <c r="NOX253" s="436"/>
      <c r="NOY253" s="436"/>
      <c r="NOZ253" s="436"/>
      <c r="NPA253" s="436"/>
      <c r="NPB253" s="436"/>
      <c r="NPC253" s="436"/>
      <c r="NPD253" s="436"/>
      <c r="NPE253" s="436"/>
      <c r="NPF253" s="436"/>
      <c r="NPG253" s="436"/>
      <c r="NPH253" s="436"/>
      <c r="NPI253" s="436"/>
      <c r="NPJ253" s="436"/>
      <c r="NPK253" s="436"/>
      <c r="NPL253" s="436"/>
      <c r="NPM253" s="436"/>
      <c r="NPN253" s="436"/>
      <c r="NPO253" s="436"/>
      <c r="NPP253" s="436"/>
      <c r="NPQ253" s="436"/>
      <c r="NPR253" s="436"/>
      <c r="NPS253" s="436"/>
      <c r="NPT253" s="436"/>
      <c r="NPU253" s="436"/>
      <c r="NPV253" s="436"/>
      <c r="NPW253" s="436"/>
      <c r="NPX253" s="436"/>
      <c r="NPY253" s="436"/>
      <c r="NPZ253" s="436"/>
      <c r="NQA253" s="436"/>
      <c r="NQB253" s="436"/>
      <c r="NQC253" s="436"/>
      <c r="NQD253" s="436"/>
      <c r="NQE253" s="436"/>
      <c r="NQF253" s="436"/>
      <c r="NQG253" s="436"/>
      <c r="NQH253" s="436"/>
      <c r="NQI253" s="436"/>
      <c r="NQJ253" s="436"/>
      <c r="NQK253" s="436"/>
      <c r="NQL253" s="436"/>
      <c r="NQM253" s="436"/>
      <c r="NQN253" s="436"/>
      <c r="NQO253" s="436"/>
      <c r="NQP253" s="436"/>
      <c r="NQQ253" s="436"/>
      <c r="NQR253" s="436"/>
      <c r="NQS253" s="436"/>
      <c r="NQT253" s="436"/>
      <c r="NQU253" s="436"/>
      <c r="NQV253" s="436"/>
      <c r="NQW253" s="436"/>
      <c r="NQX253" s="436"/>
      <c r="NQY253" s="436"/>
      <c r="NQZ253" s="436"/>
      <c r="NRA253" s="436"/>
      <c r="NRB253" s="436"/>
      <c r="NRC253" s="436"/>
      <c r="NRD253" s="436"/>
      <c r="NRE253" s="436"/>
      <c r="NRF253" s="436"/>
      <c r="NRG253" s="436"/>
      <c r="NRH253" s="436"/>
      <c r="NRI253" s="436"/>
      <c r="NRJ253" s="436"/>
      <c r="NRK253" s="436"/>
      <c r="NRL253" s="436"/>
      <c r="NRM253" s="436"/>
      <c r="NRN253" s="436"/>
      <c r="NRO253" s="436"/>
      <c r="NRP253" s="436"/>
      <c r="NRQ253" s="436"/>
      <c r="NRR253" s="436"/>
      <c r="NRS253" s="436"/>
      <c r="NRT253" s="436"/>
      <c r="NRU253" s="436"/>
      <c r="NRV253" s="436"/>
      <c r="NRW253" s="436"/>
      <c r="NRX253" s="436"/>
      <c r="NRY253" s="436"/>
      <c r="NRZ253" s="436"/>
      <c r="NSA253" s="436"/>
      <c r="NSB253" s="436"/>
      <c r="NSC253" s="436"/>
      <c r="NSD253" s="436"/>
      <c r="NSE253" s="436"/>
      <c r="NSF253" s="436"/>
      <c r="NSG253" s="436"/>
      <c r="NSH253" s="436"/>
      <c r="NSI253" s="436"/>
      <c r="NSJ253" s="436"/>
      <c r="NSK253" s="436"/>
      <c r="NSL253" s="436"/>
      <c r="NSM253" s="436"/>
      <c r="NSN253" s="436"/>
      <c r="NSO253" s="436"/>
      <c r="NSP253" s="436"/>
      <c r="NSQ253" s="436"/>
      <c r="NSR253" s="436"/>
      <c r="NSS253" s="436"/>
      <c r="NST253" s="436"/>
      <c r="NSU253" s="436"/>
      <c r="NSV253" s="436"/>
      <c r="NSW253" s="436"/>
      <c r="NSX253" s="436"/>
      <c r="NSY253" s="436"/>
      <c r="NSZ253" s="436"/>
      <c r="NTA253" s="436"/>
      <c r="NTB253" s="436"/>
      <c r="NTC253" s="436"/>
      <c r="NTD253" s="436"/>
      <c r="NTE253" s="436"/>
      <c r="NTF253" s="436"/>
      <c r="NTG253" s="436"/>
      <c r="NTH253" s="436"/>
      <c r="NTI253" s="436"/>
      <c r="NTJ253" s="436"/>
      <c r="NTK253" s="436"/>
      <c r="NTL253" s="436"/>
      <c r="NTM253" s="436"/>
      <c r="NTN253" s="436"/>
      <c r="NTO253" s="436"/>
      <c r="NTP253" s="436"/>
      <c r="NTQ253" s="436"/>
      <c r="NTR253" s="436"/>
      <c r="NTS253" s="436"/>
      <c r="NTT253" s="436"/>
      <c r="NTU253" s="436"/>
      <c r="NTV253" s="436"/>
      <c r="NTW253" s="436"/>
      <c r="NTX253" s="436"/>
      <c r="NTY253" s="436"/>
      <c r="NTZ253" s="436"/>
      <c r="NUA253" s="436"/>
      <c r="NUB253" s="436"/>
      <c r="NUC253" s="436"/>
      <c r="NUD253" s="436"/>
      <c r="NUE253" s="436"/>
      <c r="NUF253" s="436"/>
      <c r="NUG253" s="436"/>
      <c r="NUH253" s="436"/>
      <c r="NUI253" s="436"/>
      <c r="NUJ253" s="436"/>
      <c r="NUK253" s="436"/>
      <c r="NUL253" s="436"/>
      <c r="NUM253" s="436"/>
      <c r="NUN253" s="436"/>
      <c r="NUO253" s="436"/>
      <c r="NUP253" s="436"/>
      <c r="NUQ253" s="436"/>
      <c r="NUR253" s="436"/>
      <c r="NUS253" s="436"/>
      <c r="NUT253" s="436"/>
      <c r="NUU253" s="436"/>
      <c r="NUV253" s="436"/>
      <c r="NUW253" s="436"/>
      <c r="NUX253" s="436"/>
      <c r="NUY253" s="436"/>
      <c r="NUZ253" s="436"/>
      <c r="NVA253" s="436"/>
      <c r="NVB253" s="436"/>
      <c r="NVC253" s="436"/>
      <c r="NVD253" s="436"/>
      <c r="NVE253" s="436"/>
      <c r="NVF253" s="436"/>
      <c r="NVG253" s="436"/>
      <c r="NVH253" s="436"/>
      <c r="NVI253" s="436"/>
      <c r="NVJ253" s="436"/>
      <c r="NVK253" s="436"/>
      <c r="NVL253" s="436"/>
      <c r="NVM253" s="436"/>
      <c r="NVN253" s="436"/>
      <c r="NVO253" s="436"/>
      <c r="NVP253" s="436"/>
      <c r="NVQ253" s="436"/>
      <c r="NVR253" s="436"/>
      <c r="NVS253" s="436"/>
      <c r="NVT253" s="436"/>
      <c r="NVU253" s="436"/>
      <c r="NVV253" s="436"/>
      <c r="NVW253" s="436"/>
      <c r="NVX253" s="436"/>
      <c r="NVY253" s="436"/>
      <c r="NVZ253" s="436"/>
      <c r="NWA253" s="436"/>
      <c r="NWB253" s="436"/>
      <c r="NWC253" s="436"/>
      <c r="NWD253" s="436"/>
      <c r="NWE253" s="436"/>
      <c r="NWF253" s="436"/>
      <c r="NWG253" s="436"/>
      <c r="NWH253" s="436"/>
      <c r="NWI253" s="436"/>
      <c r="NWJ253" s="436"/>
      <c r="NWK253" s="436"/>
      <c r="NWL253" s="436"/>
      <c r="NWM253" s="436"/>
      <c r="NWN253" s="436"/>
      <c r="NWO253" s="436"/>
      <c r="NWP253" s="436"/>
      <c r="NWQ253" s="436"/>
      <c r="NWR253" s="436"/>
      <c r="NWS253" s="436"/>
      <c r="NWT253" s="436"/>
      <c r="NWU253" s="436"/>
      <c r="NWV253" s="436"/>
      <c r="NWW253" s="436"/>
      <c r="NWX253" s="436"/>
      <c r="NWY253" s="436"/>
      <c r="NWZ253" s="436"/>
      <c r="NXA253" s="436"/>
      <c r="NXB253" s="436"/>
      <c r="NXC253" s="436"/>
      <c r="NXD253" s="436"/>
      <c r="NXE253" s="436"/>
      <c r="NXF253" s="436"/>
      <c r="NXG253" s="436"/>
      <c r="NXH253" s="436"/>
      <c r="NXI253" s="436"/>
      <c r="NXJ253" s="436"/>
      <c r="NXK253" s="436"/>
      <c r="NXL253" s="436"/>
      <c r="NXM253" s="436"/>
      <c r="NXN253" s="436"/>
      <c r="NXO253" s="436"/>
      <c r="NXP253" s="436"/>
      <c r="NXQ253" s="436"/>
      <c r="NXR253" s="436"/>
      <c r="NXS253" s="436"/>
      <c r="NXT253" s="436"/>
      <c r="NXU253" s="436"/>
      <c r="NXV253" s="436"/>
      <c r="NXW253" s="436"/>
      <c r="NXX253" s="436"/>
      <c r="NXY253" s="436"/>
      <c r="NXZ253" s="436"/>
      <c r="NYA253" s="436"/>
      <c r="NYB253" s="436"/>
      <c r="NYC253" s="436"/>
      <c r="NYD253" s="436"/>
      <c r="NYE253" s="436"/>
      <c r="NYF253" s="436"/>
      <c r="NYG253" s="436"/>
      <c r="NYH253" s="436"/>
      <c r="NYI253" s="436"/>
      <c r="NYJ253" s="436"/>
      <c r="NYK253" s="436"/>
      <c r="NYL253" s="436"/>
      <c r="NYM253" s="436"/>
      <c r="NYN253" s="436"/>
      <c r="NYO253" s="436"/>
      <c r="NYP253" s="436"/>
      <c r="NYQ253" s="436"/>
      <c r="NYR253" s="436"/>
      <c r="NYS253" s="436"/>
      <c r="NYT253" s="436"/>
      <c r="NYU253" s="436"/>
      <c r="NYV253" s="436"/>
      <c r="NYW253" s="436"/>
      <c r="NYX253" s="436"/>
      <c r="NYY253" s="436"/>
      <c r="NYZ253" s="436"/>
      <c r="NZA253" s="436"/>
      <c r="NZB253" s="436"/>
      <c r="NZC253" s="436"/>
      <c r="NZD253" s="436"/>
      <c r="NZE253" s="436"/>
      <c r="NZF253" s="436"/>
      <c r="NZG253" s="436"/>
      <c r="NZH253" s="436"/>
      <c r="NZI253" s="436"/>
      <c r="NZJ253" s="436"/>
      <c r="NZK253" s="436"/>
      <c r="NZL253" s="436"/>
      <c r="NZM253" s="436"/>
      <c r="NZN253" s="436"/>
      <c r="NZO253" s="436"/>
      <c r="NZP253" s="436"/>
      <c r="NZQ253" s="436"/>
      <c r="NZR253" s="436"/>
      <c r="NZS253" s="436"/>
      <c r="NZT253" s="436"/>
      <c r="NZU253" s="436"/>
      <c r="NZV253" s="436"/>
      <c r="NZW253" s="436"/>
      <c r="NZX253" s="436"/>
      <c r="NZY253" s="436"/>
      <c r="NZZ253" s="436"/>
      <c r="OAA253" s="436"/>
      <c r="OAB253" s="436"/>
      <c r="OAC253" s="436"/>
      <c r="OAD253" s="436"/>
      <c r="OAE253" s="436"/>
      <c r="OAF253" s="436"/>
      <c r="OAG253" s="436"/>
      <c r="OAH253" s="436"/>
      <c r="OAI253" s="436"/>
      <c r="OAJ253" s="436"/>
      <c r="OAK253" s="436"/>
      <c r="OAL253" s="436"/>
      <c r="OAM253" s="436"/>
      <c r="OAN253" s="436"/>
      <c r="OAO253" s="436"/>
      <c r="OAP253" s="436"/>
      <c r="OAQ253" s="436"/>
      <c r="OAR253" s="436"/>
      <c r="OAS253" s="436"/>
      <c r="OAT253" s="436"/>
      <c r="OAU253" s="436"/>
      <c r="OAV253" s="436"/>
      <c r="OAW253" s="436"/>
      <c r="OAX253" s="436"/>
      <c r="OAY253" s="436"/>
      <c r="OAZ253" s="436"/>
      <c r="OBA253" s="436"/>
      <c r="OBB253" s="436"/>
      <c r="OBC253" s="436"/>
      <c r="OBD253" s="436"/>
      <c r="OBE253" s="436"/>
      <c r="OBF253" s="436"/>
      <c r="OBG253" s="436"/>
      <c r="OBH253" s="436"/>
      <c r="OBI253" s="436"/>
      <c r="OBJ253" s="436"/>
      <c r="OBK253" s="436"/>
      <c r="OBL253" s="436"/>
      <c r="OBM253" s="436"/>
      <c r="OBN253" s="436"/>
      <c r="OBO253" s="436"/>
      <c r="OBP253" s="436"/>
      <c r="OBQ253" s="436"/>
      <c r="OBR253" s="436"/>
      <c r="OBS253" s="436"/>
      <c r="OBT253" s="436"/>
      <c r="OBU253" s="436"/>
      <c r="OBV253" s="436"/>
      <c r="OBW253" s="436"/>
      <c r="OBX253" s="436"/>
      <c r="OBY253" s="436"/>
      <c r="OBZ253" s="436"/>
      <c r="OCA253" s="436"/>
      <c r="OCB253" s="436"/>
      <c r="OCC253" s="436"/>
      <c r="OCD253" s="436"/>
      <c r="OCE253" s="436"/>
      <c r="OCF253" s="436"/>
      <c r="OCG253" s="436"/>
      <c r="OCH253" s="436"/>
      <c r="OCI253" s="436"/>
      <c r="OCJ253" s="436"/>
      <c r="OCK253" s="436"/>
      <c r="OCL253" s="436"/>
      <c r="OCM253" s="436"/>
      <c r="OCN253" s="436"/>
      <c r="OCO253" s="436"/>
      <c r="OCP253" s="436"/>
      <c r="OCQ253" s="436"/>
      <c r="OCR253" s="436"/>
      <c r="OCS253" s="436"/>
      <c r="OCT253" s="436"/>
      <c r="OCU253" s="436"/>
      <c r="OCV253" s="436"/>
      <c r="OCW253" s="436"/>
      <c r="OCX253" s="436"/>
      <c r="OCY253" s="436"/>
      <c r="OCZ253" s="436"/>
      <c r="ODA253" s="436"/>
      <c r="ODB253" s="436"/>
      <c r="ODC253" s="436"/>
      <c r="ODD253" s="436"/>
      <c r="ODE253" s="436"/>
      <c r="ODF253" s="436"/>
      <c r="ODG253" s="436"/>
      <c r="ODH253" s="436"/>
      <c r="ODI253" s="436"/>
      <c r="ODJ253" s="436"/>
      <c r="ODK253" s="436"/>
      <c r="ODL253" s="436"/>
      <c r="ODM253" s="436"/>
      <c r="ODN253" s="436"/>
      <c r="ODO253" s="436"/>
      <c r="ODP253" s="436"/>
      <c r="ODQ253" s="436"/>
      <c r="ODR253" s="436"/>
      <c r="ODS253" s="436"/>
      <c r="ODT253" s="436"/>
      <c r="ODU253" s="436"/>
      <c r="ODV253" s="436"/>
      <c r="ODW253" s="436"/>
      <c r="ODX253" s="436"/>
      <c r="ODY253" s="436"/>
      <c r="ODZ253" s="436"/>
      <c r="OEA253" s="436"/>
      <c r="OEB253" s="436"/>
      <c r="OEC253" s="436"/>
      <c r="OED253" s="436"/>
      <c r="OEE253" s="436"/>
      <c r="OEF253" s="436"/>
      <c r="OEG253" s="436"/>
      <c r="OEH253" s="436"/>
      <c r="OEI253" s="436"/>
      <c r="OEJ253" s="436"/>
      <c r="OEK253" s="436"/>
      <c r="OEL253" s="436"/>
      <c r="OEM253" s="436"/>
      <c r="OEN253" s="436"/>
      <c r="OEO253" s="436"/>
      <c r="OEP253" s="436"/>
      <c r="OEQ253" s="436"/>
      <c r="OER253" s="436"/>
      <c r="OES253" s="436"/>
      <c r="OET253" s="436"/>
      <c r="OEU253" s="436"/>
      <c r="OEV253" s="436"/>
      <c r="OEW253" s="436"/>
      <c r="OEX253" s="436"/>
      <c r="OEY253" s="436"/>
      <c r="OEZ253" s="436"/>
      <c r="OFA253" s="436"/>
      <c r="OFB253" s="436"/>
      <c r="OFC253" s="436"/>
      <c r="OFD253" s="436"/>
      <c r="OFE253" s="436"/>
      <c r="OFF253" s="436"/>
      <c r="OFG253" s="436"/>
      <c r="OFH253" s="436"/>
      <c r="OFI253" s="436"/>
      <c r="OFJ253" s="436"/>
      <c r="OFK253" s="436"/>
      <c r="OFL253" s="436"/>
      <c r="OFM253" s="436"/>
      <c r="OFN253" s="436"/>
      <c r="OFO253" s="436"/>
      <c r="OFP253" s="436"/>
      <c r="OFQ253" s="436"/>
      <c r="OFR253" s="436"/>
      <c r="OFS253" s="436"/>
      <c r="OFT253" s="436"/>
      <c r="OFU253" s="436"/>
      <c r="OFV253" s="436"/>
      <c r="OFW253" s="436"/>
      <c r="OFX253" s="436"/>
      <c r="OFY253" s="436"/>
      <c r="OFZ253" s="436"/>
      <c r="OGA253" s="436"/>
      <c r="OGB253" s="436"/>
      <c r="OGC253" s="436"/>
      <c r="OGD253" s="436"/>
      <c r="OGE253" s="436"/>
      <c r="OGF253" s="436"/>
      <c r="OGG253" s="436"/>
      <c r="OGH253" s="436"/>
      <c r="OGI253" s="436"/>
      <c r="OGJ253" s="436"/>
      <c r="OGK253" s="436"/>
      <c r="OGL253" s="436"/>
      <c r="OGM253" s="436"/>
      <c r="OGN253" s="436"/>
      <c r="OGO253" s="436"/>
      <c r="OGP253" s="436"/>
      <c r="OGQ253" s="436"/>
      <c r="OGR253" s="436"/>
      <c r="OGS253" s="436"/>
      <c r="OGT253" s="436"/>
      <c r="OGU253" s="436"/>
      <c r="OGV253" s="436"/>
      <c r="OGW253" s="436"/>
      <c r="OGX253" s="436"/>
      <c r="OGY253" s="436"/>
      <c r="OGZ253" s="436"/>
      <c r="OHA253" s="436"/>
      <c r="OHB253" s="436"/>
      <c r="OHC253" s="436"/>
      <c r="OHD253" s="436"/>
      <c r="OHE253" s="436"/>
      <c r="OHF253" s="436"/>
      <c r="OHG253" s="436"/>
      <c r="OHH253" s="436"/>
      <c r="OHI253" s="436"/>
      <c r="OHJ253" s="436"/>
      <c r="OHK253" s="436"/>
      <c r="OHL253" s="436"/>
      <c r="OHM253" s="436"/>
      <c r="OHN253" s="436"/>
      <c r="OHO253" s="436"/>
      <c r="OHP253" s="436"/>
      <c r="OHQ253" s="436"/>
      <c r="OHR253" s="436"/>
      <c r="OHS253" s="436"/>
      <c r="OHT253" s="436"/>
      <c r="OHU253" s="436"/>
      <c r="OHV253" s="436"/>
      <c r="OHW253" s="436"/>
      <c r="OHX253" s="436"/>
      <c r="OHY253" s="436"/>
      <c r="OHZ253" s="436"/>
      <c r="OIA253" s="436"/>
      <c r="OIB253" s="436"/>
      <c r="OIC253" s="436"/>
      <c r="OID253" s="436"/>
      <c r="OIE253" s="436"/>
      <c r="OIF253" s="436"/>
      <c r="OIG253" s="436"/>
      <c r="OIH253" s="436"/>
      <c r="OII253" s="436"/>
      <c r="OIJ253" s="436"/>
      <c r="OIK253" s="436"/>
      <c r="OIL253" s="436"/>
      <c r="OIM253" s="436"/>
      <c r="OIN253" s="436"/>
      <c r="OIO253" s="436"/>
      <c r="OIP253" s="436"/>
      <c r="OIQ253" s="436"/>
      <c r="OIR253" s="436"/>
      <c r="OIS253" s="436"/>
      <c r="OIT253" s="436"/>
      <c r="OIU253" s="436"/>
      <c r="OIV253" s="436"/>
      <c r="OIW253" s="436"/>
      <c r="OIX253" s="436"/>
      <c r="OIY253" s="436"/>
      <c r="OIZ253" s="436"/>
      <c r="OJA253" s="436"/>
      <c r="OJB253" s="436"/>
      <c r="OJC253" s="436"/>
      <c r="OJD253" s="436"/>
      <c r="OJE253" s="436"/>
      <c r="OJF253" s="436"/>
      <c r="OJG253" s="436"/>
      <c r="OJH253" s="436"/>
      <c r="OJI253" s="436"/>
      <c r="OJJ253" s="436"/>
      <c r="OJK253" s="436"/>
      <c r="OJL253" s="436"/>
      <c r="OJM253" s="436"/>
      <c r="OJN253" s="436"/>
      <c r="OJO253" s="436"/>
      <c r="OJP253" s="436"/>
      <c r="OJQ253" s="436"/>
      <c r="OJR253" s="436"/>
      <c r="OJS253" s="436"/>
      <c r="OJT253" s="436"/>
      <c r="OJU253" s="436"/>
      <c r="OJV253" s="436"/>
      <c r="OJW253" s="436"/>
      <c r="OJX253" s="436"/>
      <c r="OJY253" s="436"/>
      <c r="OJZ253" s="436"/>
      <c r="OKA253" s="436"/>
      <c r="OKB253" s="436"/>
      <c r="OKC253" s="436"/>
      <c r="OKD253" s="436"/>
      <c r="OKE253" s="436"/>
      <c r="OKF253" s="436"/>
      <c r="OKG253" s="436"/>
      <c r="OKH253" s="436"/>
      <c r="OKI253" s="436"/>
      <c r="OKJ253" s="436"/>
      <c r="OKK253" s="436"/>
      <c r="OKL253" s="436"/>
      <c r="OKM253" s="436"/>
      <c r="OKN253" s="436"/>
      <c r="OKO253" s="436"/>
      <c r="OKP253" s="436"/>
      <c r="OKQ253" s="436"/>
      <c r="OKR253" s="436"/>
      <c r="OKS253" s="436"/>
      <c r="OKT253" s="436"/>
      <c r="OKU253" s="436"/>
      <c r="OKV253" s="436"/>
      <c r="OKW253" s="436"/>
      <c r="OKX253" s="436"/>
      <c r="OKY253" s="436"/>
      <c r="OKZ253" s="436"/>
      <c r="OLA253" s="436"/>
      <c r="OLB253" s="436"/>
      <c r="OLC253" s="436"/>
      <c r="OLD253" s="436"/>
      <c r="OLE253" s="436"/>
      <c r="OLF253" s="436"/>
      <c r="OLG253" s="436"/>
      <c r="OLH253" s="436"/>
      <c r="OLI253" s="436"/>
      <c r="OLJ253" s="436"/>
      <c r="OLK253" s="436"/>
      <c r="OLL253" s="436"/>
      <c r="OLM253" s="436"/>
      <c r="OLN253" s="436"/>
      <c r="OLO253" s="436"/>
      <c r="OLP253" s="436"/>
      <c r="OLQ253" s="436"/>
      <c r="OLR253" s="436"/>
      <c r="OLS253" s="436"/>
      <c r="OLT253" s="436"/>
      <c r="OLU253" s="436"/>
      <c r="OLV253" s="436"/>
      <c r="OLW253" s="436"/>
      <c r="OLX253" s="436"/>
      <c r="OLY253" s="436"/>
      <c r="OLZ253" s="436"/>
      <c r="OMA253" s="436"/>
      <c r="OMB253" s="436"/>
      <c r="OMC253" s="436"/>
      <c r="OMD253" s="436"/>
      <c r="OME253" s="436"/>
      <c r="OMF253" s="436"/>
      <c r="OMG253" s="436"/>
      <c r="OMH253" s="436"/>
      <c r="OMI253" s="436"/>
      <c r="OMJ253" s="436"/>
      <c r="OMK253" s="436"/>
      <c r="OML253" s="436"/>
      <c r="OMM253" s="436"/>
      <c r="OMN253" s="436"/>
      <c r="OMO253" s="436"/>
      <c r="OMP253" s="436"/>
      <c r="OMQ253" s="436"/>
      <c r="OMR253" s="436"/>
      <c r="OMS253" s="436"/>
      <c r="OMT253" s="436"/>
      <c r="OMU253" s="436"/>
      <c r="OMV253" s="436"/>
      <c r="OMW253" s="436"/>
      <c r="OMX253" s="436"/>
      <c r="OMY253" s="436"/>
      <c r="OMZ253" s="436"/>
      <c r="ONA253" s="436"/>
      <c r="ONB253" s="436"/>
      <c r="ONC253" s="436"/>
      <c r="OND253" s="436"/>
      <c r="ONE253" s="436"/>
      <c r="ONF253" s="436"/>
      <c r="ONG253" s="436"/>
      <c r="ONH253" s="436"/>
      <c r="ONI253" s="436"/>
      <c r="ONJ253" s="436"/>
      <c r="ONK253" s="436"/>
      <c r="ONL253" s="436"/>
      <c r="ONM253" s="436"/>
      <c r="ONN253" s="436"/>
      <c r="ONO253" s="436"/>
      <c r="ONP253" s="436"/>
      <c r="ONQ253" s="436"/>
      <c r="ONR253" s="436"/>
      <c r="ONS253" s="436"/>
      <c r="ONT253" s="436"/>
      <c r="ONU253" s="436"/>
      <c r="ONV253" s="436"/>
      <c r="ONW253" s="436"/>
      <c r="ONX253" s="436"/>
      <c r="ONY253" s="436"/>
      <c r="ONZ253" s="436"/>
      <c r="OOA253" s="436"/>
      <c r="OOB253" s="436"/>
      <c r="OOC253" s="436"/>
      <c r="OOD253" s="436"/>
      <c r="OOE253" s="436"/>
      <c r="OOF253" s="436"/>
      <c r="OOG253" s="436"/>
      <c r="OOH253" s="436"/>
      <c r="OOI253" s="436"/>
      <c r="OOJ253" s="436"/>
      <c r="OOK253" s="436"/>
      <c r="OOL253" s="436"/>
      <c r="OOM253" s="436"/>
      <c r="OON253" s="436"/>
      <c r="OOO253" s="436"/>
      <c r="OOP253" s="436"/>
      <c r="OOQ253" s="436"/>
      <c r="OOR253" s="436"/>
      <c r="OOS253" s="436"/>
      <c r="OOT253" s="436"/>
      <c r="OOU253" s="436"/>
      <c r="OOV253" s="436"/>
      <c r="OOW253" s="436"/>
      <c r="OOX253" s="436"/>
      <c r="OOY253" s="436"/>
      <c r="OOZ253" s="436"/>
      <c r="OPA253" s="436"/>
      <c r="OPB253" s="436"/>
      <c r="OPC253" s="436"/>
      <c r="OPD253" s="436"/>
      <c r="OPE253" s="436"/>
      <c r="OPF253" s="436"/>
      <c r="OPG253" s="436"/>
      <c r="OPH253" s="436"/>
      <c r="OPI253" s="436"/>
      <c r="OPJ253" s="436"/>
      <c r="OPK253" s="436"/>
      <c r="OPL253" s="436"/>
      <c r="OPM253" s="436"/>
      <c r="OPN253" s="436"/>
      <c r="OPO253" s="436"/>
      <c r="OPP253" s="436"/>
      <c r="OPQ253" s="436"/>
      <c r="OPR253" s="436"/>
      <c r="OPS253" s="436"/>
      <c r="OPT253" s="436"/>
      <c r="OPU253" s="436"/>
      <c r="OPV253" s="436"/>
      <c r="OPW253" s="436"/>
      <c r="OPX253" s="436"/>
      <c r="OPY253" s="436"/>
      <c r="OPZ253" s="436"/>
      <c r="OQA253" s="436"/>
      <c r="OQB253" s="436"/>
      <c r="OQC253" s="436"/>
      <c r="OQD253" s="436"/>
      <c r="OQE253" s="436"/>
      <c r="OQF253" s="436"/>
      <c r="OQG253" s="436"/>
      <c r="OQH253" s="436"/>
      <c r="OQI253" s="436"/>
      <c r="OQJ253" s="436"/>
      <c r="OQK253" s="436"/>
      <c r="OQL253" s="436"/>
      <c r="OQM253" s="436"/>
      <c r="OQN253" s="436"/>
      <c r="OQO253" s="436"/>
      <c r="OQP253" s="436"/>
      <c r="OQQ253" s="436"/>
      <c r="OQR253" s="436"/>
      <c r="OQS253" s="436"/>
      <c r="OQT253" s="436"/>
      <c r="OQU253" s="436"/>
      <c r="OQV253" s="436"/>
      <c r="OQW253" s="436"/>
      <c r="OQX253" s="436"/>
      <c r="OQY253" s="436"/>
      <c r="OQZ253" s="436"/>
      <c r="ORA253" s="436"/>
      <c r="ORB253" s="436"/>
      <c r="ORC253" s="436"/>
      <c r="ORD253" s="436"/>
      <c r="ORE253" s="436"/>
      <c r="ORF253" s="436"/>
      <c r="ORG253" s="436"/>
      <c r="ORH253" s="436"/>
      <c r="ORI253" s="436"/>
      <c r="ORJ253" s="436"/>
      <c r="ORK253" s="436"/>
      <c r="ORL253" s="436"/>
      <c r="ORM253" s="436"/>
      <c r="ORN253" s="436"/>
      <c r="ORO253" s="436"/>
      <c r="ORP253" s="436"/>
      <c r="ORQ253" s="436"/>
      <c r="ORR253" s="436"/>
      <c r="ORS253" s="436"/>
      <c r="ORT253" s="436"/>
      <c r="ORU253" s="436"/>
      <c r="ORV253" s="436"/>
      <c r="ORW253" s="436"/>
      <c r="ORX253" s="436"/>
      <c r="ORY253" s="436"/>
      <c r="ORZ253" s="436"/>
      <c r="OSA253" s="436"/>
      <c r="OSB253" s="436"/>
      <c r="OSC253" s="436"/>
      <c r="OSD253" s="436"/>
      <c r="OSE253" s="436"/>
      <c r="OSF253" s="436"/>
      <c r="OSG253" s="436"/>
      <c r="OSH253" s="436"/>
      <c r="OSI253" s="436"/>
      <c r="OSJ253" s="436"/>
      <c r="OSK253" s="436"/>
      <c r="OSL253" s="436"/>
      <c r="OSM253" s="436"/>
      <c r="OSN253" s="436"/>
      <c r="OSO253" s="436"/>
      <c r="OSP253" s="436"/>
      <c r="OSQ253" s="436"/>
      <c r="OSR253" s="436"/>
      <c r="OSS253" s="436"/>
      <c r="OST253" s="436"/>
      <c r="OSU253" s="436"/>
      <c r="OSV253" s="436"/>
      <c r="OSW253" s="436"/>
      <c r="OSX253" s="436"/>
      <c r="OSY253" s="436"/>
      <c r="OSZ253" s="436"/>
      <c r="OTA253" s="436"/>
      <c r="OTB253" s="436"/>
      <c r="OTC253" s="436"/>
      <c r="OTD253" s="436"/>
      <c r="OTE253" s="436"/>
      <c r="OTF253" s="436"/>
      <c r="OTG253" s="436"/>
      <c r="OTH253" s="436"/>
      <c r="OTI253" s="436"/>
      <c r="OTJ253" s="436"/>
      <c r="OTK253" s="436"/>
      <c r="OTL253" s="436"/>
      <c r="OTM253" s="436"/>
      <c r="OTN253" s="436"/>
      <c r="OTO253" s="436"/>
      <c r="OTP253" s="436"/>
      <c r="OTQ253" s="436"/>
      <c r="OTR253" s="436"/>
      <c r="OTS253" s="436"/>
      <c r="OTT253" s="436"/>
      <c r="OTU253" s="436"/>
      <c r="OTV253" s="436"/>
      <c r="OTW253" s="436"/>
      <c r="OTX253" s="436"/>
      <c r="OTY253" s="436"/>
      <c r="OTZ253" s="436"/>
      <c r="OUA253" s="436"/>
      <c r="OUB253" s="436"/>
      <c r="OUC253" s="436"/>
      <c r="OUD253" s="436"/>
      <c r="OUE253" s="436"/>
      <c r="OUF253" s="436"/>
      <c r="OUG253" s="436"/>
      <c r="OUH253" s="436"/>
      <c r="OUI253" s="436"/>
      <c r="OUJ253" s="436"/>
      <c r="OUK253" s="436"/>
      <c r="OUL253" s="436"/>
      <c r="OUM253" s="436"/>
      <c r="OUN253" s="436"/>
      <c r="OUO253" s="436"/>
      <c r="OUP253" s="436"/>
      <c r="OUQ253" s="436"/>
      <c r="OUR253" s="436"/>
      <c r="OUS253" s="436"/>
      <c r="OUT253" s="436"/>
      <c r="OUU253" s="436"/>
      <c r="OUV253" s="436"/>
      <c r="OUW253" s="436"/>
      <c r="OUX253" s="436"/>
      <c r="OUY253" s="436"/>
      <c r="OUZ253" s="436"/>
      <c r="OVA253" s="436"/>
      <c r="OVB253" s="436"/>
      <c r="OVC253" s="436"/>
      <c r="OVD253" s="436"/>
      <c r="OVE253" s="436"/>
      <c r="OVF253" s="436"/>
      <c r="OVG253" s="436"/>
      <c r="OVH253" s="436"/>
      <c r="OVI253" s="436"/>
      <c r="OVJ253" s="436"/>
      <c r="OVK253" s="436"/>
      <c r="OVL253" s="436"/>
      <c r="OVM253" s="436"/>
      <c r="OVN253" s="436"/>
      <c r="OVO253" s="436"/>
      <c r="OVP253" s="436"/>
      <c r="OVQ253" s="436"/>
      <c r="OVR253" s="436"/>
      <c r="OVS253" s="436"/>
      <c r="OVT253" s="436"/>
      <c r="OVU253" s="436"/>
      <c r="OVV253" s="436"/>
      <c r="OVW253" s="436"/>
      <c r="OVX253" s="436"/>
      <c r="OVY253" s="436"/>
      <c r="OVZ253" s="436"/>
      <c r="OWA253" s="436"/>
      <c r="OWB253" s="436"/>
      <c r="OWC253" s="436"/>
      <c r="OWD253" s="436"/>
      <c r="OWE253" s="436"/>
      <c r="OWF253" s="436"/>
      <c r="OWG253" s="436"/>
      <c r="OWH253" s="436"/>
      <c r="OWI253" s="436"/>
      <c r="OWJ253" s="436"/>
      <c r="OWK253" s="436"/>
      <c r="OWL253" s="436"/>
      <c r="OWM253" s="436"/>
      <c r="OWN253" s="436"/>
      <c r="OWO253" s="436"/>
      <c r="OWP253" s="436"/>
      <c r="OWQ253" s="436"/>
      <c r="OWR253" s="436"/>
      <c r="OWS253" s="436"/>
      <c r="OWT253" s="436"/>
      <c r="OWU253" s="436"/>
      <c r="OWV253" s="436"/>
      <c r="OWW253" s="436"/>
      <c r="OWX253" s="436"/>
      <c r="OWY253" s="436"/>
      <c r="OWZ253" s="436"/>
      <c r="OXA253" s="436"/>
      <c r="OXB253" s="436"/>
      <c r="OXC253" s="436"/>
      <c r="OXD253" s="436"/>
      <c r="OXE253" s="436"/>
      <c r="OXF253" s="436"/>
      <c r="OXG253" s="436"/>
      <c r="OXH253" s="436"/>
      <c r="OXI253" s="436"/>
      <c r="OXJ253" s="436"/>
      <c r="OXK253" s="436"/>
      <c r="OXL253" s="436"/>
      <c r="OXM253" s="436"/>
      <c r="OXN253" s="436"/>
      <c r="OXO253" s="436"/>
      <c r="OXP253" s="436"/>
      <c r="OXQ253" s="436"/>
      <c r="OXR253" s="436"/>
      <c r="OXS253" s="436"/>
      <c r="OXT253" s="436"/>
      <c r="OXU253" s="436"/>
      <c r="OXV253" s="436"/>
      <c r="OXW253" s="436"/>
      <c r="OXX253" s="436"/>
      <c r="OXY253" s="436"/>
      <c r="OXZ253" s="436"/>
      <c r="OYA253" s="436"/>
      <c r="OYB253" s="436"/>
      <c r="OYC253" s="436"/>
      <c r="OYD253" s="436"/>
      <c r="OYE253" s="436"/>
      <c r="OYF253" s="436"/>
      <c r="OYG253" s="436"/>
      <c r="OYH253" s="436"/>
      <c r="OYI253" s="436"/>
      <c r="OYJ253" s="436"/>
      <c r="OYK253" s="436"/>
      <c r="OYL253" s="436"/>
      <c r="OYM253" s="436"/>
      <c r="OYN253" s="436"/>
      <c r="OYO253" s="436"/>
      <c r="OYP253" s="436"/>
      <c r="OYQ253" s="436"/>
      <c r="OYR253" s="436"/>
      <c r="OYS253" s="436"/>
      <c r="OYT253" s="436"/>
      <c r="OYU253" s="436"/>
      <c r="OYV253" s="436"/>
      <c r="OYW253" s="436"/>
      <c r="OYX253" s="436"/>
      <c r="OYY253" s="436"/>
      <c r="OYZ253" s="436"/>
      <c r="OZA253" s="436"/>
      <c r="OZB253" s="436"/>
      <c r="OZC253" s="436"/>
      <c r="OZD253" s="436"/>
      <c r="OZE253" s="436"/>
      <c r="OZF253" s="436"/>
      <c r="OZG253" s="436"/>
      <c r="OZH253" s="436"/>
      <c r="OZI253" s="436"/>
      <c r="OZJ253" s="436"/>
      <c r="OZK253" s="436"/>
      <c r="OZL253" s="436"/>
      <c r="OZM253" s="436"/>
      <c r="OZN253" s="436"/>
      <c r="OZO253" s="436"/>
      <c r="OZP253" s="436"/>
      <c r="OZQ253" s="436"/>
      <c r="OZR253" s="436"/>
      <c r="OZS253" s="436"/>
      <c r="OZT253" s="436"/>
      <c r="OZU253" s="436"/>
      <c r="OZV253" s="436"/>
      <c r="OZW253" s="436"/>
      <c r="OZX253" s="436"/>
      <c r="OZY253" s="436"/>
      <c r="OZZ253" s="436"/>
      <c r="PAA253" s="436"/>
      <c r="PAB253" s="436"/>
      <c r="PAC253" s="436"/>
      <c r="PAD253" s="436"/>
      <c r="PAE253" s="436"/>
      <c r="PAF253" s="436"/>
      <c r="PAG253" s="436"/>
      <c r="PAH253" s="436"/>
      <c r="PAI253" s="436"/>
      <c r="PAJ253" s="436"/>
      <c r="PAK253" s="436"/>
      <c r="PAL253" s="436"/>
      <c r="PAM253" s="436"/>
      <c r="PAN253" s="436"/>
      <c r="PAO253" s="436"/>
      <c r="PAP253" s="436"/>
      <c r="PAQ253" s="436"/>
      <c r="PAR253" s="436"/>
      <c r="PAS253" s="436"/>
      <c r="PAT253" s="436"/>
      <c r="PAU253" s="436"/>
      <c r="PAV253" s="436"/>
      <c r="PAW253" s="436"/>
      <c r="PAX253" s="436"/>
      <c r="PAY253" s="436"/>
      <c r="PAZ253" s="436"/>
      <c r="PBA253" s="436"/>
      <c r="PBB253" s="436"/>
      <c r="PBC253" s="436"/>
      <c r="PBD253" s="436"/>
      <c r="PBE253" s="436"/>
      <c r="PBF253" s="436"/>
      <c r="PBG253" s="436"/>
      <c r="PBH253" s="436"/>
      <c r="PBI253" s="436"/>
      <c r="PBJ253" s="436"/>
      <c r="PBK253" s="436"/>
      <c r="PBL253" s="436"/>
      <c r="PBM253" s="436"/>
      <c r="PBN253" s="436"/>
      <c r="PBO253" s="436"/>
      <c r="PBP253" s="436"/>
      <c r="PBQ253" s="436"/>
      <c r="PBR253" s="436"/>
      <c r="PBS253" s="436"/>
      <c r="PBT253" s="436"/>
      <c r="PBU253" s="436"/>
      <c r="PBV253" s="436"/>
      <c r="PBW253" s="436"/>
      <c r="PBX253" s="436"/>
      <c r="PBY253" s="436"/>
      <c r="PBZ253" s="436"/>
      <c r="PCA253" s="436"/>
      <c r="PCB253" s="436"/>
      <c r="PCC253" s="436"/>
      <c r="PCD253" s="436"/>
      <c r="PCE253" s="436"/>
      <c r="PCF253" s="436"/>
      <c r="PCG253" s="436"/>
      <c r="PCH253" s="436"/>
      <c r="PCI253" s="436"/>
      <c r="PCJ253" s="436"/>
      <c r="PCK253" s="436"/>
      <c r="PCL253" s="436"/>
      <c r="PCM253" s="436"/>
      <c r="PCN253" s="436"/>
      <c r="PCO253" s="436"/>
      <c r="PCP253" s="436"/>
      <c r="PCQ253" s="436"/>
      <c r="PCR253" s="436"/>
      <c r="PCS253" s="436"/>
      <c r="PCT253" s="436"/>
      <c r="PCU253" s="436"/>
      <c r="PCV253" s="436"/>
      <c r="PCW253" s="436"/>
      <c r="PCX253" s="436"/>
      <c r="PCY253" s="436"/>
      <c r="PCZ253" s="436"/>
      <c r="PDA253" s="436"/>
      <c r="PDB253" s="436"/>
      <c r="PDC253" s="436"/>
      <c r="PDD253" s="436"/>
      <c r="PDE253" s="436"/>
      <c r="PDF253" s="436"/>
      <c r="PDG253" s="436"/>
      <c r="PDH253" s="436"/>
      <c r="PDI253" s="436"/>
      <c r="PDJ253" s="436"/>
      <c r="PDK253" s="436"/>
      <c r="PDL253" s="436"/>
      <c r="PDM253" s="436"/>
      <c r="PDN253" s="436"/>
      <c r="PDO253" s="436"/>
      <c r="PDP253" s="436"/>
      <c r="PDQ253" s="436"/>
      <c r="PDR253" s="436"/>
      <c r="PDS253" s="436"/>
      <c r="PDT253" s="436"/>
      <c r="PDU253" s="436"/>
      <c r="PDV253" s="436"/>
      <c r="PDW253" s="436"/>
      <c r="PDX253" s="436"/>
      <c r="PDY253" s="436"/>
      <c r="PDZ253" s="436"/>
      <c r="PEA253" s="436"/>
      <c r="PEB253" s="436"/>
      <c r="PEC253" s="436"/>
      <c r="PED253" s="436"/>
      <c r="PEE253" s="436"/>
      <c r="PEF253" s="436"/>
      <c r="PEG253" s="436"/>
      <c r="PEH253" s="436"/>
      <c r="PEI253" s="436"/>
      <c r="PEJ253" s="436"/>
      <c r="PEK253" s="436"/>
      <c r="PEL253" s="436"/>
      <c r="PEM253" s="436"/>
      <c r="PEN253" s="436"/>
      <c r="PEO253" s="436"/>
      <c r="PEP253" s="436"/>
      <c r="PEQ253" s="436"/>
      <c r="PER253" s="436"/>
      <c r="PES253" s="436"/>
      <c r="PET253" s="436"/>
      <c r="PEU253" s="436"/>
      <c r="PEV253" s="436"/>
      <c r="PEW253" s="436"/>
      <c r="PEX253" s="436"/>
      <c r="PEY253" s="436"/>
      <c r="PEZ253" s="436"/>
      <c r="PFA253" s="436"/>
      <c r="PFB253" s="436"/>
      <c r="PFC253" s="436"/>
      <c r="PFD253" s="436"/>
      <c r="PFE253" s="436"/>
      <c r="PFF253" s="436"/>
      <c r="PFG253" s="436"/>
      <c r="PFH253" s="436"/>
      <c r="PFI253" s="436"/>
      <c r="PFJ253" s="436"/>
      <c r="PFK253" s="436"/>
      <c r="PFL253" s="436"/>
      <c r="PFM253" s="436"/>
      <c r="PFN253" s="436"/>
      <c r="PFO253" s="436"/>
      <c r="PFP253" s="436"/>
      <c r="PFQ253" s="436"/>
      <c r="PFR253" s="436"/>
      <c r="PFS253" s="436"/>
      <c r="PFT253" s="436"/>
      <c r="PFU253" s="436"/>
      <c r="PFV253" s="436"/>
      <c r="PFW253" s="436"/>
      <c r="PFX253" s="436"/>
      <c r="PFY253" s="436"/>
      <c r="PFZ253" s="436"/>
      <c r="PGA253" s="436"/>
      <c r="PGB253" s="436"/>
      <c r="PGC253" s="436"/>
      <c r="PGD253" s="436"/>
      <c r="PGE253" s="436"/>
      <c r="PGF253" s="436"/>
      <c r="PGG253" s="436"/>
      <c r="PGH253" s="436"/>
      <c r="PGI253" s="436"/>
      <c r="PGJ253" s="436"/>
      <c r="PGK253" s="436"/>
      <c r="PGL253" s="436"/>
      <c r="PGM253" s="436"/>
      <c r="PGN253" s="436"/>
      <c r="PGO253" s="436"/>
      <c r="PGP253" s="436"/>
      <c r="PGQ253" s="436"/>
      <c r="PGR253" s="436"/>
      <c r="PGS253" s="436"/>
      <c r="PGT253" s="436"/>
      <c r="PGU253" s="436"/>
      <c r="PGV253" s="436"/>
      <c r="PGW253" s="436"/>
      <c r="PGX253" s="436"/>
      <c r="PGY253" s="436"/>
      <c r="PGZ253" s="436"/>
      <c r="PHA253" s="436"/>
      <c r="PHB253" s="436"/>
      <c r="PHC253" s="436"/>
      <c r="PHD253" s="436"/>
      <c r="PHE253" s="436"/>
      <c r="PHF253" s="436"/>
      <c r="PHG253" s="436"/>
      <c r="PHH253" s="436"/>
      <c r="PHI253" s="436"/>
      <c r="PHJ253" s="436"/>
      <c r="PHK253" s="436"/>
      <c r="PHL253" s="436"/>
      <c r="PHM253" s="436"/>
      <c r="PHN253" s="436"/>
      <c r="PHO253" s="436"/>
      <c r="PHP253" s="436"/>
      <c r="PHQ253" s="436"/>
      <c r="PHR253" s="436"/>
      <c r="PHS253" s="436"/>
      <c r="PHT253" s="436"/>
      <c r="PHU253" s="436"/>
      <c r="PHV253" s="436"/>
      <c r="PHW253" s="436"/>
      <c r="PHX253" s="436"/>
      <c r="PHY253" s="436"/>
      <c r="PHZ253" s="436"/>
      <c r="PIA253" s="436"/>
      <c r="PIB253" s="436"/>
      <c r="PIC253" s="436"/>
      <c r="PID253" s="436"/>
      <c r="PIE253" s="436"/>
      <c r="PIF253" s="436"/>
      <c r="PIG253" s="436"/>
      <c r="PIH253" s="436"/>
      <c r="PII253" s="436"/>
      <c r="PIJ253" s="436"/>
      <c r="PIK253" s="436"/>
      <c r="PIL253" s="436"/>
      <c r="PIM253" s="436"/>
      <c r="PIN253" s="436"/>
      <c r="PIO253" s="436"/>
      <c r="PIP253" s="436"/>
      <c r="PIQ253" s="436"/>
      <c r="PIR253" s="436"/>
      <c r="PIS253" s="436"/>
      <c r="PIT253" s="436"/>
      <c r="PIU253" s="436"/>
      <c r="PIV253" s="436"/>
      <c r="PIW253" s="436"/>
      <c r="PIX253" s="436"/>
      <c r="PIY253" s="436"/>
      <c r="PIZ253" s="436"/>
      <c r="PJA253" s="436"/>
      <c r="PJB253" s="436"/>
      <c r="PJC253" s="436"/>
      <c r="PJD253" s="436"/>
      <c r="PJE253" s="436"/>
      <c r="PJF253" s="436"/>
      <c r="PJG253" s="436"/>
      <c r="PJH253" s="436"/>
      <c r="PJI253" s="436"/>
      <c r="PJJ253" s="436"/>
      <c r="PJK253" s="436"/>
      <c r="PJL253" s="436"/>
      <c r="PJM253" s="436"/>
      <c r="PJN253" s="436"/>
      <c r="PJO253" s="436"/>
      <c r="PJP253" s="436"/>
      <c r="PJQ253" s="436"/>
      <c r="PJR253" s="436"/>
      <c r="PJS253" s="436"/>
      <c r="PJT253" s="436"/>
      <c r="PJU253" s="436"/>
      <c r="PJV253" s="436"/>
      <c r="PJW253" s="436"/>
      <c r="PJX253" s="436"/>
      <c r="PJY253" s="436"/>
      <c r="PJZ253" s="436"/>
      <c r="PKA253" s="436"/>
      <c r="PKB253" s="436"/>
      <c r="PKC253" s="436"/>
      <c r="PKD253" s="436"/>
      <c r="PKE253" s="436"/>
      <c r="PKF253" s="436"/>
      <c r="PKG253" s="436"/>
      <c r="PKH253" s="436"/>
      <c r="PKI253" s="436"/>
      <c r="PKJ253" s="436"/>
      <c r="PKK253" s="436"/>
      <c r="PKL253" s="436"/>
      <c r="PKM253" s="436"/>
      <c r="PKN253" s="436"/>
      <c r="PKO253" s="436"/>
      <c r="PKP253" s="436"/>
      <c r="PKQ253" s="436"/>
      <c r="PKR253" s="436"/>
      <c r="PKS253" s="436"/>
      <c r="PKT253" s="436"/>
      <c r="PKU253" s="436"/>
      <c r="PKV253" s="436"/>
      <c r="PKW253" s="436"/>
      <c r="PKX253" s="436"/>
      <c r="PKY253" s="436"/>
      <c r="PKZ253" s="436"/>
      <c r="PLA253" s="436"/>
      <c r="PLB253" s="436"/>
      <c r="PLC253" s="436"/>
      <c r="PLD253" s="436"/>
      <c r="PLE253" s="436"/>
      <c r="PLF253" s="436"/>
      <c r="PLG253" s="436"/>
      <c r="PLH253" s="436"/>
      <c r="PLI253" s="436"/>
      <c r="PLJ253" s="436"/>
      <c r="PLK253" s="436"/>
      <c r="PLL253" s="436"/>
      <c r="PLM253" s="436"/>
      <c r="PLN253" s="436"/>
      <c r="PLO253" s="436"/>
      <c r="PLP253" s="436"/>
      <c r="PLQ253" s="436"/>
      <c r="PLR253" s="436"/>
      <c r="PLS253" s="436"/>
      <c r="PLT253" s="436"/>
      <c r="PLU253" s="436"/>
      <c r="PLV253" s="436"/>
      <c r="PLW253" s="436"/>
      <c r="PLX253" s="436"/>
      <c r="PLY253" s="436"/>
      <c r="PLZ253" s="436"/>
      <c r="PMA253" s="436"/>
      <c r="PMB253" s="436"/>
      <c r="PMC253" s="436"/>
      <c r="PMD253" s="436"/>
      <c r="PME253" s="436"/>
      <c r="PMF253" s="436"/>
      <c r="PMG253" s="436"/>
      <c r="PMH253" s="436"/>
      <c r="PMI253" s="436"/>
      <c r="PMJ253" s="436"/>
      <c r="PMK253" s="436"/>
      <c r="PML253" s="436"/>
      <c r="PMM253" s="436"/>
      <c r="PMN253" s="436"/>
      <c r="PMO253" s="436"/>
      <c r="PMP253" s="436"/>
      <c r="PMQ253" s="436"/>
      <c r="PMR253" s="436"/>
      <c r="PMS253" s="436"/>
      <c r="PMT253" s="436"/>
      <c r="PMU253" s="436"/>
      <c r="PMV253" s="436"/>
      <c r="PMW253" s="436"/>
      <c r="PMX253" s="436"/>
      <c r="PMY253" s="436"/>
      <c r="PMZ253" s="436"/>
      <c r="PNA253" s="436"/>
      <c r="PNB253" s="436"/>
      <c r="PNC253" s="436"/>
      <c r="PND253" s="436"/>
      <c r="PNE253" s="436"/>
      <c r="PNF253" s="436"/>
      <c r="PNG253" s="436"/>
      <c r="PNH253" s="436"/>
      <c r="PNI253" s="436"/>
      <c r="PNJ253" s="436"/>
      <c r="PNK253" s="436"/>
      <c r="PNL253" s="436"/>
      <c r="PNM253" s="436"/>
      <c r="PNN253" s="436"/>
      <c r="PNO253" s="436"/>
      <c r="PNP253" s="436"/>
      <c r="PNQ253" s="436"/>
      <c r="PNR253" s="436"/>
      <c r="PNS253" s="436"/>
      <c r="PNT253" s="436"/>
      <c r="PNU253" s="436"/>
      <c r="PNV253" s="436"/>
      <c r="PNW253" s="436"/>
      <c r="PNX253" s="436"/>
      <c r="PNY253" s="436"/>
      <c r="PNZ253" s="436"/>
      <c r="POA253" s="436"/>
      <c r="POB253" s="436"/>
      <c r="POC253" s="436"/>
      <c r="POD253" s="436"/>
      <c r="POE253" s="436"/>
      <c r="POF253" s="436"/>
      <c r="POG253" s="436"/>
      <c r="POH253" s="436"/>
      <c r="POI253" s="436"/>
      <c r="POJ253" s="436"/>
      <c r="POK253" s="436"/>
      <c r="POL253" s="436"/>
      <c r="POM253" s="436"/>
      <c r="PON253" s="436"/>
      <c r="POO253" s="436"/>
      <c r="POP253" s="436"/>
      <c r="POQ253" s="436"/>
      <c r="POR253" s="436"/>
      <c r="POS253" s="436"/>
      <c r="POT253" s="436"/>
      <c r="POU253" s="436"/>
      <c r="POV253" s="436"/>
      <c r="POW253" s="436"/>
      <c r="POX253" s="436"/>
      <c r="POY253" s="436"/>
      <c r="POZ253" s="436"/>
      <c r="PPA253" s="436"/>
      <c r="PPB253" s="436"/>
      <c r="PPC253" s="436"/>
      <c r="PPD253" s="436"/>
      <c r="PPE253" s="436"/>
      <c r="PPF253" s="436"/>
      <c r="PPG253" s="436"/>
      <c r="PPH253" s="436"/>
      <c r="PPI253" s="436"/>
      <c r="PPJ253" s="436"/>
      <c r="PPK253" s="436"/>
      <c r="PPL253" s="436"/>
      <c r="PPM253" s="436"/>
      <c r="PPN253" s="436"/>
      <c r="PPO253" s="436"/>
      <c r="PPP253" s="436"/>
      <c r="PPQ253" s="436"/>
      <c r="PPR253" s="436"/>
      <c r="PPS253" s="436"/>
      <c r="PPT253" s="436"/>
      <c r="PPU253" s="436"/>
      <c r="PPV253" s="436"/>
      <c r="PPW253" s="436"/>
      <c r="PPX253" s="436"/>
      <c r="PPY253" s="436"/>
      <c r="PPZ253" s="436"/>
      <c r="PQA253" s="436"/>
      <c r="PQB253" s="436"/>
      <c r="PQC253" s="436"/>
      <c r="PQD253" s="436"/>
      <c r="PQE253" s="436"/>
      <c r="PQF253" s="436"/>
      <c r="PQG253" s="436"/>
      <c r="PQH253" s="436"/>
      <c r="PQI253" s="436"/>
      <c r="PQJ253" s="436"/>
      <c r="PQK253" s="436"/>
      <c r="PQL253" s="436"/>
      <c r="PQM253" s="436"/>
      <c r="PQN253" s="436"/>
      <c r="PQO253" s="436"/>
      <c r="PQP253" s="436"/>
      <c r="PQQ253" s="436"/>
      <c r="PQR253" s="436"/>
      <c r="PQS253" s="436"/>
      <c r="PQT253" s="436"/>
      <c r="PQU253" s="436"/>
      <c r="PQV253" s="436"/>
      <c r="PQW253" s="436"/>
      <c r="PQX253" s="436"/>
      <c r="PQY253" s="436"/>
      <c r="PQZ253" s="436"/>
      <c r="PRA253" s="436"/>
      <c r="PRB253" s="436"/>
      <c r="PRC253" s="436"/>
      <c r="PRD253" s="436"/>
      <c r="PRE253" s="436"/>
      <c r="PRF253" s="436"/>
      <c r="PRG253" s="436"/>
      <c r="PRH253" s="436"/>
      <c r="PRI253" s="436"/>
      <c r="PRJ253" s="436"/>
      <c r="PRK253" s="436"/>
      <c r="PRL253" s="436"/>
      <c r="PRM253" s="436"/>
      <c r="PRN253" s="436"/>
      <c r="PRO253" s="436"/>
      <c r="PRP253" s="436"/>
      <c r="PRQ253" s="436"/>
      <c r="PRR253" s="436"/>
      <c r="PRS253" s="436"/>
      <c r="PRT253" s="436"/>
      <c r="PRU253" s="436"/>
      <c r="PRV253" s="436"/>
      <c r="PRW253" s="436"/>
      <c r="PRX253" s="436"/>
      <c r="PRY253" s="436"/>
      <c r="PRZ253" s="436"/>
      <c r="PSA253" s="436"/>
      <c r="PSB253" s="436"/>
      <c r="PSC253" s="436"/>
      <c r="PSD253" s="436"/>
      <c r="PSE253" s="436"/>
      <c r="PSF253" s="436"/>
      <c r="PSG253" s="436"/>
      <c r="PSH253" s="436"/>
      <c r="PSI253" s="436"/>
      <c r="PSJ253" s="436"/>
      <c r="PSK253" s="436"/>
      <c r="PSL253" s="436"/>
      <c r="PSM253" s="436"/>
      <c r="PSN253" s="436"/>
      <c r="PSO253" s="436"/>
      <c r="PSP253" s="436"/>
      <c r="PSQ253" s="436"/>
      <c r="PSR253" s="436"/>
      <c r="PSS253" s="436"/>
      <c r="PST253" s="436"/>
      <c r="PSU253" s="436"/>
      <c r="PSV253" s="436"/>
      <c r="PSW253" s="436"/>
      <c r="PSX253" s="436"/>
      <c r="PSY253" s="436"/>
      <c r="PSZ253" s="436"/>
      <c r="PTA253" s="436"/>
      <c r="PTB253" s="436"/>
      <c r="PTC253" s="436"/>
      <c r="PTD253" s="436"/>
      <c r="PTE253" s="436"/>
      <c r="PTF253" s="436"/>
      <c r="PTG253" s="436"/>
      <c r="PTH253" s="436"/>
      <c r="PTI253" s="436"/>
      <c r="PTJ253" s="436"/>
      <c r="PTK253" s="436"/>
      <c r="PTL253" s="436"/>
      <c r="PTM253" s="436"/>
      <c r="PTN253" s="436"/>
      <c r="PTO253" s="436"/>
      <c r="PTP253" s="436"/>
      <c r="PTQ253" s="436"/>
      <c r="PTR253" s="436"/>
      <c r="PTS253" s="436"/>
      <c r="PTT253" s="436"/>
      <c r="PTU253" s="436"/>
      <c r="PTV253" s="436"/>
      <c r="PTW253" s="436"/>
      <c r="PTX253" s="436"/>
      <c r="PTY253" s="436"/>
      <c r="PTZ253" s="436"/>
      <c r="PUA253" s="436"/>
      <c r="PUB253" s="436"/>
      <c r="PUC253" s="436"/>
      <c r="PUD253" s="436"/>
      <c r="PUE253" s="436"/>
      <c r="PUF253" s="436"/>
      <c r="PUG253" s="436"/>
      <c r="PUH253" s="436"/>
      <c r="PUI253" s="436"/>
      <c r="PUJ253" s="436"/>
      <c r="PUK253" s="436"/>
      <c r="PUL253" s="436"/>
      <c r="PUM253" s="436"/>
      <c r="PUN253" s="436"/>
      <c r="PUO253" s="436"/>
      <c r="PUP253" s="436"/>
      <c r="PUQ253" s="436"/>
      <c r="PUR253" s="436"/>
      <c r="PUS253" s="436"/>
      <c r="PUT253" s="436"/>
      <c r="PUU253" s="436"/>
      <c r="PUV253" s="436"/>
      <c r="PUW253" s="436"/>
      <c r="PUX253" s="436"/>
      <c r="PUY253" s="436"/>
      <c r="PUZ253" s="436"/>
      <c r="PVA253" s="436"/>
      <c r="PVB253" s="436"/>
      <c r="PVC253" s="436"/>
      <c r="PVD253" s="436"/>
      <c r="PVE253" s="436"/>
      <c r="PVF253" s="436"/>
      <c r="PVG253" s="436"/>
      <c r="PVH253" s="436"/>
      <c r="PVI253" s="436"/>
      <c r="PVJ253" s="436"/>
      <c r="PVK253" s="436"/>
      <c r="PVL253" s="436"/>
      <c r="PVM253" s="436"/>
      <c r="PVN253" s="436"/>
      <c r="PVO253" s="436"/>
      <c r="PVP253" s="436"/>
      <c r="PVQ253" s="436"/>
      <c r="PVR253" s="436"/>
      <c r="PVS253" s="436"/>
      <c r="PVT253" s="436"/>
      <c r="PVU253" s="436"/>
      <c r="PVV253" s="436"/>
      <c r="PVW253" s="436"/>
      <c r="PVX253" s="436"/>
      <c r="PVY253" s="436"/>
      <c r="PVZ253" s="436"/>
      <c r="PWA253" s="436"/>
      <c r="PWB253" s="436"/>
      <c r="PWC253" s="436"/>
      <c r="PWD253" s="436"/>
      <c r="PWE253" s="436"/>
      <c r="PWF253" s="436"/>
      <c r="PWG253" s="436"/>
      <c r="PWH253" s="436"/>
      <c r="PWI253" s="436"/>
      <c r="PWJ253" s="436"/>
      <c r="PWK253" s="436"/>
      <c r="PWL253" s="436"/>
      <c r="PWM253" s="436"/>
      <c r="PWN253" s="436"/>
      <c r="PWO253" s="436"/>
      <c r="PWP253" s="436"/>
      <c r="PWQ253" s="436"/>
      <c r="PWR253" s="436"/>
      <c r="PWS253" s="436"/>
      <c r="PWT253" s="436"/>
      <c r="PWU253" s="436"/>
      <c r="PWV253" s="436"/>
      <c r="PWW253" s="436"/>
      <c r="PWX253" s="436"/>
      <c r="PWY253" s="436"/>
      <c r="PWZ253" s="436"/>
      <c r="PXA253" s="436"/>
      <c r="PXB253" s="436"/>
      <c r="PXC253" s="436"/>
      <c r="PXD253" s="436"/>
      <c r="PXE253" s="436"/>
      <c r="PXF253" s="436"/>
      <c r="PXG253" s="436"/>
      <c r="PXH253" s="436"/>
      <c r="PXI253" s="436"/>
      <c r="PXJ253" s="436"/>
      <c r="PXK253" s="436"/>
      <c r="PXL253" s="436"/>
      <c r="PXM253" s="436"/>
      <c r="PXN253" s="436"/>
      <c r="PXO253" s="436"/>
      <c r="PXP253" s="436"/>
      <c r="PXQ253" s="436"/>
      <c r="PXR253" s="436"/>
      <c r="PXS253" s="436"/>
      <c r="PXT253" s="436"/>
      <c r="PXU253" s="436"/>
      <c r="PXV253" s="436"/>
      <c r="PXW253" s="436"/>
      <c r="PXX253" s="436"/>
      <c r="PXY253" s="436"/>
      <c r="PXZ253" s="436"/>
      <c r="PYA253" s="436"/>
      <c r="PYB253" s="436"/>
      <c r="PYC253" s="436"/>
      <c r="PYD253" s="436"/>
      <c r="PYE253" s="436"/>
      <c r="PYF253" s="436"/>
      <c r="PYG253" s="436"/>
      <c r="PYH253" s="436"/>
      <c r="PYI253" s="436"/>
      <c r="PYJ253" s="436"/>
      <c r="PYK253" s="436"/>
      <c r="PYL253" s="436"/>
      <c r="PYM253" s="436"/>
      <c r="PYN253" s="436"/>
      <c r="PYO253" s="436"/>
      <c r="PYP253" s="436"/>
      <c r="PYQ253" s="436"/>
      <c r="PYR253" s="436"/>
      <c r="PYS253" s="436"/>
      <c r="PYT253" s="436"/>
      <c r="PYU253" s="436"/>
      <c r="PYV253" s="436"/>
      <c r="PYW253" s="436"/>
      <c r="PYX253" s="436"/>
      <c r="PYY253" s="436"/>
      <c r="PYZ253" s="436"/>
      <c r="PZA253" s="436"/>
      <c r="PZB253" s="436"/>
      <c r="PZC253" s="436"/>
      <c r="PZD253" s="436"/>
      <c r="PZE253" s="436"/>
      <c r="PZF253" s="436"/>
      <c r="PZG253" s="436"/>
      <c r="PZH253" s="436"/>
      <c r="PZI253" s="436"/>
      <c r="PZJ253" s="436"/>
      <c r="PZK253" s="436"/>
      <c r="PZL253" s="436"/>
      <c r="PZM253" s="436"/>
      <c r="PZN253" s="436"/>
      <c r="PZO253" s="436"/>
      <c r="PZP253" s="436"/>
      <c r="PZQ253" s="436"/>
      <c r="PZR253" s="436"/>
      <c r="PZS253" s="436"/>
      <c r="PZT253" s="436"/>
      <c r="PZU253" s="436"/>
      <c r="PZV253" s="436"/>
      <c r="PZW253" s="436"/>
      <c r="PZX253" s="436"/>
      <c r="PZY253" s="436"/>
      <c r="PZZ253" s="436"/>
      <c r="QAA253" s="436"/>
      <c r="QAB253" s="436"/>
      <c r="QAC253" s="436"/>
      <c r="QAD253" s="436"/>
      <c r="QAE253" s="436"/>
      <c r="QAF253" s="436"/>
      <c r="QAG253" s="436"/>
      <c r="QAH253" s="436"/>
      <c r="QAI253" s="436"/>
      <c r="QAJ253" s="436"/>
      <c r="QAK253" s="436"/>
      <c r="QAL253" s="436"/>
      <c r="QAM253" s="436"/>
      <c r="QAN253" s="436"/>
      <c r="QAO253" s="436"/>
      <c r="QAP253" s="436"/>
      <c r="QAQ253" s="436"/>
      <c r="QAR253" s="436"/>
      <c r="QAS253" s="436"/>
      <c r="QAT253" s="436"/>
      <c r="QAU253" s="436"/>
      <c r="QAV253" s="436"/>
      <c r="QAW253" s="436"/>
      <c r="QAX253" s="436"/>
      <c r="QAY253" s="436"/>
      <c r="QAZ253" s="436"/>
      <c r="QBA253" s="436"/>
      <c r="QBB253" s="436"/>
      <c r="QBC253" s="436"/>
      <c r="QBD253" s="436"/>
      <c r="QBE253" s="436"/>
      <c r="QBF253" s="436"/>
      <c r="QBG253" s="436"/>
      <c r="QBH253" s="436"/>
      <c r="QBI253" s="436"/>
      <c r="QBJ253" s="436"/>
      <c r="QBK253" s="436"/>
      <c r="QBL253" s="436"/>
      <c r="QBM253" s="436"/>
      <c r="QBN253" s="436"/>
      <c r="QBO253" s="436"/>
      <c r="QBP253" s="436"/>
      <c r="QBQ253" s="436"/>
      <c r="QBR253" s="436"/>
      <c r="QBS253" s="436"/>
      <c r="QBT253" s="436"/>
      <c r="QBU253" s="436"/>
      <c r="QBV253" s="436"/>
      <c r="QBW253" s="436"/>
      <c r="QBX253" s="436"/>
      <c r="QBY253" s="436"/>
      <c r="QBZ253" s="436"/>
      <c r="QCA253" s="436"/>
      <c r="QCB253" s="436"/>
      <c r="QCC253" s="436"/>
      <c r="QCD253" s="436"/>
      <c r="QCE253" s="436"/>
      <c r="QCF253" s="436"/>
      <c r="QCG253" s="436"/>
      <c r="QCH253" s="436"/>
      <c r="QCI253" s="436"/>
      <c r="QCJ253" s="436"/>
      <c r="QCK253" s="436"/>
      <c r="QCL253" s="436"/>
      <c r="QCM253" s="436"/>
      <c r="QCN253" s="436"/>
      <c r="QCO253" s="436"/>
      <c r="QCP253" s="436"/>
      <c r="QCQ253" s="436"/>
      <c r="QCR253" s="436"/>
      <c r="QCS253" s="436"/>
      <c r="QCT253" s="436"/>
      <c r="QCU253" s="436"/>
      <c r="QCV253" s="436"/>
      <c r="QCW253" s="436"/>
      <c r="QCX253" s="436"/>
      <c r="QCY253" s="436"/>
      <c r="QCZ253" s="436"/>
      <c r="QDA253" s="436"/>
      <c r="QDB253" s="436"/>
      <c r="QDC253" s="436"/>
      <c r="QDD253" s="436"/>
      <c r="QDE253" s="436"/>
      <c r="QDF253" s="436"/>
      <c r="QDG253" s="436"/>
      <c r="QDH253" s="436"/>
      <c r="QDI253" s="436"/>
      <c r="QDJ253" s="436"/>
      <c r="QDK253" s="436"/>
      <c r="QDL253" s="436"/>
      <c r="QDM253" s="436"/>
      <c r="QDN253" s="436"/>
      <c r="QDO253" s="436"/>
      <c r="QDP253" s="436"/>
      <c r="QDQ253" s="436"/>
      <c r="QDR253" s="436"/>
      <c r="QDS253" s="436"/>
      <c r="QDT253" s="436"/>
      <c r="QDU253" s="436"/>
      <c r="QDV253" s="436"/>
      <c r="QDW253" s="436"/>
      <c r="QDX253" s="436"/>
      <c r="QDY253" s="436"/>
      <c r="QDZ253" s="436"/>
      <c r="QEA253" s="436"/>
      <c r="QEB253" s="436"/>
      <c r="QEC253" s="436"/>
      <c r="QED253" s="436"/>
      <c r="QEE253" s="436"/>
      <c r="QEF253" s="436"/>
      <c r="QEG253" s="436"/>
      <c r="QEH253" s="436"/>
      <c r="QEI253" s="436"/>
      <c r="QEJ253" s="436"/>
      <c r="QEK253" s="436"/>
      <c r="QEL253" s="436"/>
      <c r="QEM253" s="436"/>
      <c r="QEN253" s="436"/>
      <c r="QEO253" s="436"/>
      <c r="QEP253" s="436"/>
      <c r="QEQ253" s="436"/>
      <c r="QER253" s="436"/>
      <c r="QES253" s="436"/>
      <c r="QET253" s="436"/>
      <c r="QEU253" s="436"/>
      <c r="QEV253" s="436"/>
      <c r="QEW253" s="436"/>
      <c r="QEX253" s="436"/>
      <c r="QEY253" s="436"/>
      <c r="QEZ253" s="436"/>
      <c r="QFA253" s="436"/>
      <c r="QFB253" s="436"/>
      <c r="QFC253" s="436"/>
      <c r="QFD253" s="436"/>
      <c r="QFE253" s="436"/>
      <c r="QFF253" s="436"/>
      <c r="QFG253" s="436"/>
      <c r="QFH253" s="436"/>
      <c r="QFI253" s="436"/>
      <c r="QFJ253" s="436"/>
      <c r="QFK253" s="436"/>
      <c r="QFL253" s="436"/>
      <c r="QFM253" s="436"/>
      <c r="QFN253" s="436"/>
      <c r="QFO253" s="436"/>
      <c r="QFP253" s="436"/>
      <c r="QFQ253" s="436"/>
      <c r="QFR253" s="436"/>
      <c r="QFS253" s="436"/>
      <c r="QFT253" s="436"/>
      <c r="QFU253" s="436"/>
      <c r="QFV253" s="436"/>
      <c r="QFW253" s="436"/>
      <c r="QFX253" s="436"/>
      <c r="QFY253" s="436"/>
      <c r="QFZ253" s="436"/>
      <c r="QGA253" s="436"/>
      <c r="QGB253" s="436"/>
      <c r="QGC253" s="436"/>
      <c r="QGD253" s="436"/>
      <c r="QGE253" s="436"/>
      <c r="QGF253" s="436"/>
      <c r="QGG253" s="436"/>
      <c r="QGH253" s="436"/>
      <c r="QGI253" s="436"/>
      <c r="QGJ253" s="436"/>
      <c r="QGK253" s="436"/>
      <c r="QGL253" s="436"/>
      <c r="QGM253" s="436"/>
      <c r="QGN253" s="436"/>
      <c r="QGO253" s="436"/>
      <c r="QGP253" s="436"/>
      <c r="QGQ253" s="436"/>
      <c r="QGR253" s="436"/>
      <c r="QGS253" s="436"/>
      <c r="QGT253" s="436"/>
      <c r="QGU253" s="436"/>
      <c r="QGV253" s="436"/>
      <c r="QGW253" s="436"/>
      <c r="QGX253" s="436"/>
      <c r="QGY253" s="436"/>
      <c r="QGZ253" s="436"/>
      <c r="QHA253" s="436"/>
      <c r="QHB253" s="436"/>
      <c r="QHC253" s="436"/>
      <c r="QHD253" s="436"/>
      <c r="QHE253" s="436"/>
      <c r="QHF253" s="436"/>
      <c r="QHG253" s="436"/>
      <c r="QHH253" s="436"/>
      <c r="QHI253" s="436"/>
      <c r="QHJ253" s="436"/>
      <c r="QHK253" s="436"/>
      <c r="QHL253" s="436"/>
      <c r="QHM253" s="436"/>
      <c r="QHN253" s="436"/>
      <c r="QHO253" s="436"/>
      <c r="QHP253" s="436"/>
      <c r="QHQ253" s="436"/>
      <c r="QHR253" s="436"/>
      <c r="QHS253" s="436"/>
      <c r="QHT253" s="436"/>
      <c r="QHU253" s="436"/>
      <c r="QHV253" s="436"/>
      <c r="QHW253" s="436"/>
      <c r="QHX253" s="436"/>
      <c r="QHY253" s="436"/>
      <c r="QHZ253" s="436"/>
      <c r="QIA253" s="436"/>
      <c r="QIB253" s="436"/>
      <c r="QIC253" s="436"/>
      <c r="QID253" s="436"/>
      <c r="QIE253" s="436"/>
      <c r="QIF253" s="436"/>
      <c r="QIG253" s="436"/>
      <c r="QIH253" s="436"/>
      <c r="QII253" s="436"/>
      <c r="QIJ253" s="436"/>
      <c r="QIK253" s="436"/>
      <c r="QIL253" s="436"/>
      <c r="QIM253" s="436"/>
      <c r="QIN253" s="436"/>
      <c r="QIO253" s="436"/>
      <c r="QIP253" s="436"/>
      <c r="QIQ253" s="436"/>
      <c r="QIR253" s="436"/>
      <c r="QIS253" s="436"/>
      <c r="QIT253" s="436"/>
      <c r="QIU253" s="436"/>
      <c r="QIV253" s="436"/>
      <c r="QIW253" s="436"/>
      <c r="QIX253" s="436"/>
      <c r="QIY253" s="436"/>
      <c r="QIZ253" s="436"/>
      <c r="QJA253" s="436"/>
      <c r="QJB253" s="436"/>
      <c r="QJC253" s="436"/>
      <c r="QJD253" s="436"/>
      <c r="QJE253" s="436"/>
      <c r="QJF253" s="436"/>
      <c r="QJG253" s="436"/>
      <c r="QJH253" s="436"/>
      <c r="QJI253" s="436"/>
      <c r="QJJ253" s="436"/>
      <c r="QJK253" s="436"/>
      <c r="QJL253" s="436"/>
      <c r="QJM253" s="436"/>
      <c r="QJN253" s="436"/>
      <c r="QJO253" s="436"/>
      <c r="QJP253" s="436"/>
      <c r="QJQ253" s="436"/>
      <c r="QJR253" s="436"/>
      <c r="QJS253" s="436"/>
      <c r="QJT253" s="436"/>
      <c r="QJU253" s="436"/>
      <c r="QJV253" s="436"/>
      <c r="QJW253" s="436"/>
      <c r="QJX253" s="436"/>
      <c r="QJY253" s="436"/>
      <c r="QJZ253" s="436"/>
      <c r="QKA253" s="436"/>
      <c r="QKB253" s="436"/>
      <c r="QKC253" s="436"/>
      <c r="QKD253" s="436"/>
      <c r="QKE253" s="436"/>
      <c r="QKF253" s="436"/>
      <c r="QKG253" s="436"/>
      <c r="QKH253" s="436"/>
      <c r="QKI253" s="436"/>
      <c r="QKJ253" s="436"/>
      <c r="QKK253" s="436"/>
      <c r="QKL253" s="436"/>
      <c r="QKM253" s="436"/>
      <c r="QKN253" s="436"/>
      <c r="QKO253" s="436"/>
      <c r="QKP253" s="436"/>
      <c r="QKQ253" s="436"/>
      <c r="QKR253" s="436"/>
      <c r="QKS253" s="436"/>
      <c r="QKT253" s="436"/>
      <c r="QKU253" s="436"/>
      <c r="QKV253" s="436"/>
      <c r="QKW253" s="436"/>
      <c r="QKX253" s="436"/>
      <c r="QKY253" s="436"/>
      <c r="QKZ253" s="436"/>
      <c r="QLA253" s="436"/>
      <c r="QLB253" s="436"/>
      <c r="QLC253" s="436"/>
      <c r="QLD253" s="436"/>
      <c r="QLE253" s="436"/>
      <c r="QLF253" s="436"/>
      <c r="QLG253" s="436"/>
      <c r="QLH253" s="436"/>
      <c r="QLI253" s="436"/>
      <c r="QLJ253" s="436"/>
      <c r="QLK253" s="436"/>
      <c r="QLL253" s="436"/>
      <c r="QLM253" s="436"/>
      <c r="QLN253" s="436"/>
      <c r="QLO253" s="436"/>
      <c r="QLP253" s="436"/>
      <c r="QLQ253" s="436"/>
      <c r="QLR253" s="436"/>
      <c r="QLS253" s="436"/>
      <c r="QLT253" s="436"/>
      <c r="QLU253" s="436"/>
      <c r="QLV253" s="436"/>
      <c r="QLW253" s="436"/>
      <c r="QLX253" s="436"/>
      <c r="QLY253" s="436"/>
      <c r="QLZ253" s="436"/>
      <c r="QMA253" s="436"/>
      <c r="QMB253" s="436"/>
      <c r="QMC253" s="436"/>
      <c r="QMD253" s="436"/>
      <c r="QME253" s="436"/>
      <c r="QMF253" s="436"/>
      <c r="QMG253" s="436"/>
      <c r="QMH253" s="436"/>
      <c r="QMI253" s="436"/>
      <c r="QMJ253" s="436"/>
      <c r="QMK253" s="436"/>
      <c r="QML253" s="436"/>
      <c r="QMM253" s="436"/>
      <c r="QMN253" s="436"/>
      <c r="QMO253" s="436"/>
      <c r="QMP253" s="436"/>
      <c r="QMQ253" s="436"/>
      <c r="QMR253" s="436"/>
      <c r="QMS253" s="436"/>
      <c r="QMT253" s="436"/>
      <c r="QMU253" s="436"/>
      <c r="QMV253" s="436"/>
      <c r="QMW253" s="436"/>
      <c r="QMX253" s="436"/>
      <c r="QMY253" s="436"/>
      <c r="QMZ253" s="436"/>
      <c r="QNA253" s="436"/>
      <c r="QNB253" s="436"/>
      <c r="QNC253" s="436"/>
      <c r="QND253" s="436"/>
      <c r="QNE253" s="436"/>
      <c r="QNF253" s="436"/>
      <c r="QNG253" s="436"/>
      <c r="QNH253" s="436"/>
      <c r="QNI253" s="436"/>
      <c r="QNJ253" s="436"/>
      <c r="QNK253" s="436"/>
      <c r="QNL253" s="436"/>
      <c r="QNM253" s="436"/>
      <c r="QNN253" s="436"/>
      <c r="QNO253" s="436"/>
      <c r="QNP253" s="436"/>
      <c r="QNQ253" s="436"/>
      <c r="QNR253" s="436"/>
      <c r="QNS253" s="436"/>
      <c r="QNT253" s="436"/>
      <c r="QNU253" s="436"/>
      <c r="QNV253" s="436"/>
      <c r="QNW253" s="436"/>
      <c r="QNX253" s="436"/>
      <c r="QNY253" s="436"/>
      <c r="QNZ253" s="436"/>
      <c r="QOA253" s="436"/>
      <c r="QOB253" s="436"/>
      <c r="QOC253" s="436"/>
      <c r="QOD253" s="436"/>
      <c r="QOE253" s="436"/>
      <c r="QOF253" s="436"/>
      <c r="QOG253" s="436"/>
      <c r="QOH253" s="436"/>
      <c r="QOI253" s="436"/>
      <c r="QOJ253" s="436"/>
      <c r="QOK253" s="436"/>
      <c r="QOL253" s="436"/>
      <c r="QOM253" s="436"/>
      <c r="QON253" s="436"/>
      <c r="QOO253" s="436"/>
      <c r="QOP253" s="436"/>
      <c r="QOQ253" s="436"/>
      <c r="QOR253" s="436"/>
      <c r="QOS253" s="436"/>
      <c r="QOT253" s="436"/>
      <c r="QOU253" s="436"/>
      <c r="QOV253" s="436"/>
      <c r="QOW253" s="436"/>
      <c r="QOX253" s="436"/>
      <c r="QOY253" s="436"/>
      <c r="QOZ253" s="436"/>
      <c r="QPA253" s="436"/>
      <c r="QPB253" s="436"/>
      <c r="QPC253" s="436"/>
      <c r="QPD253" s="436"/>
      <c r="QPE253" s="436"/>
      <c r="QPF253" s="436"/>
      <c r="QPG253" s="436"/>
      <c r="QPH253" s="436"/>
      <c r="QPI253" s="436"/>
      <c r="QPJ253" s="436"/>
      <c r="QPK253" s="436"/>
      <c r="QPL253" s="436"/>
      <c r="QPM253" s="436"/>
      <c r="QPN253" s="436"/>
      <c r="QPO253" s="436"/>
      <c r="QPP253" s="436"/>
      <c r="QPQ253" s="436"/>
      <c r="QPR253" s="436"/>
      <c r="QPS253" s="436"/>
      <c r="QPT253" s="436"/>
      <c r="QPU253" s="436"/>
      <c r="QPV253" s="436"/>
      <c r="QPW253" s="436"/>
      <c r="QPX253" s="436"/>
      <c r="QPY253" s="436"/>
      <c r="QPZ253" s="436"/>
      <c r="QQA253" s="436"/>
      <c r="QQB253" s="436"/>
      <c r="QQC253" s="436"/>
      <c r="QQD253" s="436"/>
      <c r="QQE253" s="436"/>
      <c r="QQF253" s="436"/>
      <c r="QQG253" s="436"/>
      <c r="QQH253" s="436"/>
      <c r="QQI253" s="436"/>
      <c r="QQJ253" s="436"/>
      <c r="QQK253" s="436"/>
      <c r="QQL253" s="436"/>
      <c r="QQM253" s="436"/>
      <c r="QQN253" s="436"/>
      <c r="QQO253" s="436"/>
      <c r="QQP253" s="436"/>
      <c r="QQQ253" s="436"/>
      <c r="QQR253" s="436"/>
      <c r="QQS253" s="436"/>
      <c r="QQT253" s="436"/>
      <c r="QQU253" s="436"/>
      <c r="QQV253" s="436"/>
      <c r="QQW253" s="436"/>
      <c r="QQX253" s="436"/>
      <c r="QQY253" s="436"/>
      <c r="QQZ253" s="436"/>
      <c r="QRA253" s="436"/>
      <c r="QRB253" s="436"/>
      <c r="QRC253" s="436"/>
      <c r="QRD253" s="436"/>
      <c r="QRE253" s="436"/>
      <c r="QRF253" s="436"/>
      <c r="QRG253" s="436"/>
      <c r="QRH253" s="436"/>
      <c r="QRI253" s="436"/>
      <c r="QRJ253" s="436"/>
      <c r="QRK253" s="436"/>
      <c r="QRL253" s="436"/>
      <c r="QRM253" s="436"/>
      <c r="QRN253" s="436"/>
      <c r="QRO253" s="436"/>
      <c r="QRP253" s="436"/>
      <c r="QRQ253" s="436"/>
      <c r="QRR253" s="436"/>
      <c r="QRS253" s="436"/>
      <c r="QRT253" s="436"/>
      <c r="QRU253" s="436"/>
      <c r="QRV253" s="436"/>
      <c r="QRW253" s="436"/>
      <c r="QRX253" s="436"/>
      <c r="QRY253" s="436"/>
      <c r="QRZ253" s="436"/>
      <c r="QSA253" s="436"/>
      <c r="QSB253" s="436"/>
      <c r="QSC253" s="436"/>
      <c r="QSD253" s="436"/>
      <c r="QSE253" s="436"/>
      <c r="QSF253" s="436"/>
      <c r="QSG253" s="436"/>
      <c r="QSH253" s="436"/>
      <c r="QSI253" s="436"/>
      <c r="QSJ253" s="436"/>
      <c r="QSK253" s="436"/>
      <c r="QSL253" s="436"/>
      <c r="QSM253" s="436"/>
      <c r="QSN253" s="436"/>
      <c r="QSO253" s="436"/>
      <c r="QSP253" s="436"/>
      <c r="QSQ253" s="436"/>
      <c r="QSR253" s="436"/>
      <c r="QSS253" s="436"/>
      <c r="QST253" s="436"/>
      <c r="QSU253" s="436"/>
      <c r="QSV253" s="436"/>
      <c r="QSW253" s="436"/>
      <c r="QSX253" s="436"/>
      <c r="QSY253" s="436"/>
      <c r="QSZ253" s="436"/>
      <c r="QTA253" s="436"/>
      <c r="QTB253" s="436"/>
      <c r="QTC253" s="436"/>
      <c r="QTD253" s="436"/>
      <c r="QTE253" s="436"/>
      <c r="QTF253" s="436"/>
      <c r="QTG253" s="436"/>
      <c r="QTH253" s="436"/>
      <c r="QTI253" s="436"/>
      <c r="QTJ253" s="436"/>
      <c r="QTK253" s="436"/>
      <c r="QTL253" s="436"/>
      <c r="QTM253" s="436"/>
      <c r="QTN253" s="436"/>
      <c r="QTO253" s="436"/>
      <c r="QTP253" s="436"/>
      <c r="QTQ253" s="436"/>
      <c r="QTR253" s="436"/>
      <c r="QTS253" s="436"/>
      <c r="QTT253" s="436"/>
      <c r="QTU253" s="436"/>
      <c r="QTV253" s="436"/>
      <c r="QTW253" s="436"/>
      <c r="QTX253" s="436"/>
      <c r="QTY253" s="436"/>
      <c r="QTZ253" s="436"/>
      <c r="QUA253" s="436"/>
      <c r="QUB253" s="436"/>
      <c r="QUC253" s="436"/>
      <c r="QUD253" s="436"/>
      <c r="QUE253" s="436"/>
      <c r="QUF253" s="436"/>
      <c r="QUG253" s="436"/>
      <c r="QUH253" s="436"/>
      <c r="QUI253" s="436"/>
      <c r="QUJ253" s="436"/>
      <c r="QUK253" s="436"/>
      <c r="QUL253" s="436"/>
      <c r="QUM253" s="436"/>
      <c r="QUN253" s="436"/>
      <c r="QUO253" s="436"/>
      <c r="QUP253" s="436"/>
      <c r="QUQ253" s="436"/>
      <c r="QUR253" s="436"/>
      <c r="QUS253" s="436"/>
      <c r="QUT253" s="436"/>
      <c r="QUU253" s="436"/>
      <c r="QUV253" s="436"/>
      <c r="QUW253" s="436"/>
      <c r="QUX253" s="436"/>
      <c r="QUY253" s="436"/>
      <c r="QUZ253" s="436"/>
      <c r="QVA253" s="436"/>
      <c r="QVB253" s="436"/>
      <c r="QVC253" s="436"/>
      <c r="QVD253" s="436"/>
      <c r="QVE253" s="436"/>
      <c r="QVF253" s="436"/>
      <c r="QVG253" s="436"/>
      <c r="QVH253" s="436"/>
      <c r="QVI253" s="436"/>
      <c r="QVJ253" s="436"/>
      <c r="QVK253" s="436"/>
      <c r="QVL253" s="436"/>
      <c r="QVM253" s="436"/>
      <c r="QVN253" s="436"/>
      <c r="QVO253" s="436"/>
      <c r="QVP253" s="436"/>
      <c r="QVQ253" s="436"/>
      <c r="QVR253" s="436"/>
      <c r="QVS253" s="436"/>
      <c r="QVT253" s="436"/>
      <c r="QVU253" s="436"/>
      <c r="QVV253" s="436"/>
      <c r="QVW253" s="436"/>
      <c r="QVX253" s="436"/>
      <c r="QVY253" s="436"/>
      <c r="QVZ253" s="436"/>
      <c r="QWA253" s="436"/>
      <c r="QWB253" s="436"/>
      <c r="QWC253" s="436"/>
      <c r="QWD253" s="436"/>
      <c r="QWE253" s="436"/>
      <c r="QWF253" s="436"/>
      <c r="QWG253" s="436"/>
      <c r="QWH253" s="436"/>
      <c r="QWI253" s="436"/>
      <c r="QWJ253" s="436"/>
      <c r="QWK253" s="436"/>
      <c r="QWL253" s="436"/>
      <c r="QWM253" s="436"/>
      <c r="QWN253" s="436"/>
      <c r="QWO253" s="436"/>
      <c r="QWP253" s="436"/>
      <c r="QWQ253" s="436"/>
      <c r="QWR253" s="436"/>
      <c r="QWS253" s="436"/>
      <c r="QWT253" s="436"/>
      <c r="QWU253" s="436"/>
      <c r="QWV253" s="436"/>
      <c r="QWW253" s="436"/>
      <c r="QWX253" s="436"/>
      <c r="QWY253" s="436"/>
      <c r="QWZ253" s="436"/>
      <c r="QXA253" s="436"/>
      <c r="QXB253" s="436"/>
      <c r="QXC253" s="436"/>
      <c r="QXD253" s="436"/>
      <c r="QXE253" s="436"/>
      <c r="QXF253" s="436"/>
      <c r="QXG253" s="436"/>
      <c r="QXH253" s="436"/>
      <c r="QXI253" s="436"/>
      <c r="QXJ253" s="436"/>
      <c r="QXK253" s="436"/>
      <c r="QXL253" s="436"/>
      <c r="QXM253" s="436"/>
      <c r="QXN253" s="436"/>
      <c r="QXO253" s="436"/>
      <c r="QXP253" s="436"/>
      <c r="QXQ253" s="436"/>
      <c r="QXR253" s="436"/>
      <c r="QXS253" s="436"/>
      <c r="QXT253" s="436"/>
      <c r="QXU253" s="436"/>
      <c r="QXV253" s="436"/>
      <c r="QXW253" s="436"/>
      <c r="QXX253" s="436"/>
      <c r="QXY253" s="436"/>
      <c r="QXZ253" s="436"/>
      <c r="QYA253" s="436"/>
      <c r="QYB253" s="436"/>
      <c r="QYC253" s="436"/>
      <c r="QYD253" s="436"/>
      <c r="QYE253" s="436"/>
      <c r="QYF253" s="436"/>
      <c r="QYG253" s="436"/>
      <c r="QYH253" s="436"/>
      <c r="QYI253" s="436"/>
      <c r="QYJ253" s="436"/>
      <c r="QYK253" s="436"/>
      <c r="QYL253" s="436"/>
      <c r="QYM253" s="436"/>
      <c r="QYN253" s="436"/>
      <c r="QYO253" s="436"/>
      <c r="QYP253" s="436"/>
      <c r="QYQ253" s="436"/>
      <c r="QYR253" s="436"/>
      <c r="QYS253" s="436"/>
      <c r="QYT253" s="436"/>
      <c r="QYU253" s="436"/>
      <c r="QYV253" s="436"/>
      <c r="QYW253" s="436"/>
      <c r="QYX253" s="436"/>
      <c r="QYY253" s="436"/>
      <c r="QYZ253" s="436"/>
      <c r="QZA253" s="436"/>
      <c r="QZB253" s="436"/>
      <c r="QZC253" s="436"/>
      <c r="QZD253" s="436"/>
      <c r="QZE253" s="436"/>
      <c r="QZF253" s="436"/>
      <c r="QZG253" s="436"/>
      <c r="QZH253" s="436"/>
      <c r="QZI253" s="436"/>
      <c r="QZJ253" s="436"/>
      <c r="QZK253" s="436"/>
      <c r="QZL253" s="436"/>
      <c r="QZM253" s="436"/>
      <c r="QZN253" s="436"/>
      <c r="QZO253" s="436"/>
      <c r="QZP253" s="436"/>
      <c r="QZQ253" s="436"/>
      <c r="QZR253" s="436"/>
      <c r="QZS253" s="436"/>
      <c r="QZT253" s="436"/>
      <c r="QZU253" s="436"/>
      <c r="QZV253" s="436"/>
      <c r="QZW253" s="436"/>
      <c r="QZX253" s="436"/>
      <c r="QZY253" s="436"/>
      <c r="QZZ253" s="436"/>
      <c r="RAA253" s="436"/>
      <c r="RAB253" s="436"/>
      <c r="RAC253" s="436"/>
      <c r="RAD253" s="436"/>
      <c r="RAE253" s="436"/>
      <c r="RAF253" s="436"/>
      <c r="RAG253" s="436"/>
      <c r="RAH253" s="436"/>
      <c r="RAI253" s="436"/>
      <c r="RAJ253" s="436"/>
      <c r="RAK253" s="436"/>
      <c r="RAL253" s="436"/>
      <c r="RAM253" s="436"/>
      <c r="RAN253" s="436"/>
      <c r="RAO253" s="436"/>
      <c r="RAP253" s="436"/>
      <c r="RAQ253" s="436"/>
      <c r="RAR253" s="436"/>
      <c r="RAS253" s="436"/>
      <c r="RAT253" s="436"/>
      <c r="RAU253" s="436"/>
      <c r="RAV253" s="436"/>
      <c r="RAW253" s="436"/>
      <c r="RAX253" s="436"/>
      <c r="RAY253" s="436"/>
      <c r="RAZ253" s="436"/>
      <c r="RBA253" s="436"/>
      <c r="RBB253" s="436"/>
      <c r="RBC253" s="436"/>
      <c r="RBD253" s="436"/>
      <c r="RBE253" s="436"/>
      <c r="RBF253" s="436"/>
      <c r="RBG253" s="436"/>
      <c r="RBH253" s="436"/>
      <c r="RBI253" s="436"/>
      <c r="RBJ253" s="436"/>
      <c r="RBK253" s="436"/>
      <c r="RBL253" s="436"/>
      <c r="RBM253" s="436"/>
      <c r="RBN253" s="436"/>
      <c r="RBO253" s="436"/>
      <c r="RBP253" s="436"/>
      <c r="RBQ253" s="436"/>
      <c r="RBR253" s="436"/>
      <c r="RBS253" s="436"/>
      <c r="RBT253" s="436"/>
      <c r="RBU253" s="436"/>
      <c r="RBV253" s="436"/>
      <c r="RBW253" s="436"/>
      <c r="RBX253" s="436"/>
      <c r="RBY253" s="436"/>
      <c r="RBZ253" s="436"/>
      <c r="RCA253" s="436"/>
      <c r="RCB253" s="436"/>
      <c r="RCC253" s="436"/>
      <c r="RCD253" s="436"/>
      <c r="RCE253" s="436"/>
      <c r="RCF253" s="436"/>
      <c r="RCG253" s="436"/>
      <c r="RCH253" s="436"/>
      <c r="RCI253" s="436"/>
      <c r="RCJ253" s="436"/>
      <c r="RCK253" s="436"/>
      <c r="RCL253" s="436"/>
      <c r="RCM253" s="436"/>
      <c r="RCN253" s="436"/>
      <c r="RCO253" s="436"/>
      <c r="RCP253" s="436"/>
      <c r="RCQ253" s="436"/>
      <c r="RCR253" s="436"/>
      <c r="RCS253" s="436"/>
      <c r="RCT253" s="436"/>
      <c r="RCU253" s="436"/>
      <c r="RCV253" s="436"/>
      <c r="RCW253" s="436"/>
      <c r="RCX253" s="436"/>
      <c r="RCY253" s="436"/>
      <c r="RCZ253" s="436"/>
      <c r="RDA253" s="436"/>
      <c r="RDB253" s="436"/>
      <c r="RDC253" s="436"/>
      <c r="RDD253" s="436"/>
      <c r="RDE253" s="436"/>
      <c r="RDF253" s="436"/>
      <c r="RDG253" s="436"/>
      <c r="RDH253" s="436"/>
      <c r="RDI253" s="436"/>
      <c r="RDJ253" s="436"/>
      <c r="RDK253" s="436"/>
      <c r="RDL253" s="436"/>
      <c r="RDM253" s="436"/>
      <c r="RDN253" s="436"/>
      <c r="RDO253" s="436"/>
      <c r="RDP253" s="436"/>
      <c r="RDQ253" s="436"/>
      <c r="RDR253" s="436"/>
      <c r="RDS253" s="436"/>
      <c r="RDT253" s="436"/>
      <c r="RDU253" s="436"/>
      <c r="RDV253" s="436"/>
      <c r="RDW253" s="436"/>
      <c r="RDX253" s="436"/>
      <c r="RDY253" s="436"/>
      <c r="RDZ253" s="436"/>
      <c r="REA253" s="436"/>
      <c r="REB253" s="436"/>
      <c r="REC253" s="436"/>
      <c r="RED253" s="436"/>
      <c r="REE253" s="436"/>
      <c r="REF253" s="436"/>
      <c r="REG253" s="436"/>
      <c r="REH253" s="436"/>
      <c r="REI253" s="436"/>
      <c r="REJ253" s="436"/>
      <c r="REK253" s="436"/>
      <c r="REL253" s="436"/>
      <c r="REM253" s="436"/>
      <c r="REN253" s="436"/>
      <c r="REO253" s="436"/>
      <c r="REP253" s="436"/>
      <c r="REQ253" s="436"/>
      <c r="RER253" s="436"/>
      <c r="RES253" s="436"/>
      <c r="RET253" s="436"/>
      <c r="REU253" s="436"/>
      <c r="REV253" s="436"/>
      <c r="REW253" s="436"/>
      <c r="REX253" s="436"/>
      <c r="REY253" s="436"/>
      <c r="REZ253" s="436"/>
      <c r="RFA253" s="436"/>
      <c r="RFB253" s="436"/>
      <c r="RFC253" s="436"/>
      <c r="RFD253" s="436"/>
      <c r="RFE253" s="436"/>
      <c r="RFF253" s="436"/>
      <c r="RFG253" s="436"/>
      <c r="RFH253" s="436"/>
      <c r="RFI253" s="436"/>
      <c r="RFJ253" s="436"/>
      <c r="RFK253" s="436"/>
      <c r="RFL253" s="436"/>
      <c r="RFM253" s="436"/>
      <c r="RFN253" s="436"/>
      <c r="RFO253" s="436"/>
      <c r="RFP253" s="436"/>
      <c r="RFQ253" s="436"/>
      <c r="RFR253" s="436"/>
      <c r="RFS253" s="436"/>
      <c r="RFT253" s="436"/>
      <c r="RFU253" s="436"/>
      <c r="RFV253" s="436"/>
      <c r="RFW253" s="436"/>
      <c r="RFX253" s="436"/>
      <c r="RFY253" s="436"/>
      <c r="RFZ253" s="436"/>
      <c r="RGA253" s="436"/>
      <c r="RGB253" s="436"/>
      <c r="RGC253" s="436"/>
      <c r="RGD253" s="436"/>
      <c r="RGE253" s="436"/>
      <c r="RGF253" s="436"/>
      <c r="RGG253" s="436"/>
      <c r="RGH253" s="436"/>
      <c r="RGI253" s="436"/>
      <c r="RGJ253" s="436"/>
      <c r="RGK253" s="436"/>
      <c r="RGL253" s="436"/>
      <c r="RGM253" s="436"/>
      <c r="RGN253" s="436"/>
      <c r="RGO253" s="436"/>
      <c r="RGP253" s="436"/>
      <c r="RGQ253" s="436"/>
      <c r="RGR253" s="436"/>
      <c r="RGS253" s="436"/>
      <c r="RGT253" s="436"/>
      <c r="RGU253" s="436"/>
      <c r="RGV253" s="436"/>
      <c r="RGW253" s="436"/>
      <c r="RGX253" s="436"/>
      <c r="RGY253" s="436"/>
      <c r="RGZ253" s="436"/>
      <c r="RHA253" s="436"/>
      <c r="RHB253" s="436"/>
      <c r="RHC253" s="436"/>
      <c r="RHD253" s="436"/>
      <c r="RHE253" s="436"/>
      <c r="RHF253" s="436"/>
      <c r="RHG253" s="436"/>
      <c r="RHH253" s="436"/>
      <c r="RHI253" s="436"/>
      <c r="RHJ253" s="436"/>
      <c r="RHK253" s="436"/>
      <c r="RHL253" s="436"/>
      <c r="RHM253" s="436"/>
      <c r="RHN253" s="436"/>
      <c r="RHO253" s="436"/>
      <c r="RHP253" s="436"/>
      <c r="RHQ253" s="436"/>
      <c r="RHR253" s="436"/>
      <c r="RHS253" s="436"/>
      <c r="RHT253" s="436"/>
      <c r="RHU253" s="436"/>
      <c r="RHV253" s="436"/>
      <c r="RHW253" s="436"/>
      <c r="RHX253" s="436"/>
      <c r="RHY253" s="436"/>
      <c r="RHZ253" s="436"/>
      <c r="RIA253" s="436"/>
      <c r="RIB253" s="436"/>
      <c r="RIC253" s="436"/>
      <c r="RID253" s="436"/>
      <c r="RIE253" s="436"/>
      <c r="RIF253" s="436"/>
      <c r="RIG253" s="436"/>
      <c r="RIH253" s="436"/>
      <c r="RII253" s="436"/>
      <c r="RIJ253" s="436"/>
      <c r="RIK253" s="436"/>
      <c r="RIL253" s="436"/>
      <c r="RIM253" s="436"/>
      <c r="RIN253" s="436"/>
      <c r="RIO253" s="436"/>
      <c r="RIP253" s="436"/>
      <c r="RIQ253" s="436"/>
      <c r="RIR253" s="436"/>
      <c r="RIS253" s="436"/>
      <c r="RIT253" s="436"/>
      <c r="RIU253" s="436"/>
      <c r="RIV253" s="436"/>
      <c r="RIW253" s="436"/>
      <c r="RIX253" s="436"/>
      <c r="RIY253" s="436"/>
      <c r="RIZ253" s="436"/>
      <c r="RJA253" s="436"/>
      <c r="RJB253" s="436"/>
      <c r="RJC253" s="436"/>
      <c r="RJD253" s="436"/>
      <c r="RJE253" s="436"/>
      <c r="RJF253" s="436"/>
      <c r="RJG253" s="436"/>
      <c r="RJH253" s="436"/>
      <c r="RJI253" s="436"/>
      <c r="RJJ253" s="436"/>
      <c r="RJK253" s="436"/>
      <c r="RJL253" s="436"/>
      <c r="RJM253" s="436"/>
      <c r="RJN253" s="436"/>
      <c r="RJO253" s="436"/>
      <c r="RJP253" s="436"/>
      <c r="RJQ253" s="436"/>
      <c r="RJR253" s="436"/>
      <c r="RJS253" s="436"/>
      <c r="RJT253" s="436"/>
      <c r="RJU253" s="436"/>
      <c r="RJV253" s="436"/>
      <c r="RJW253" s="436"/>
      <c r="RJX253" s="436"/>
      <c r="RJY253" s="436"/>
      <c r="RJZ253" s="436"/>
      <c r="RKA253" s="436"/>
      <c r="RKB253" s="436"/>
      <c r="RKC253" s="436"/>
      <c r="RKD253" s="436"/>
      <c r="RKE253" s="436"/>
      <c r="RKF253" s="436"/>
      <c r="RKG253" s="436"/>
      <c r="RKH253" s="436"/>
      <c r="RKI253" s="436"/>
      <c r="RKJ253" s="436"/>
      <c r="RKK253" s="436"/>
      <c r="RKL253" s="436"/>
      <c r="RKM253" s="436"/>
      <c r="RKN253" s="436"/>
      <c r="RKO253" s="436"/>
      <c r="RKP253" s="436"/>
      <c r="RKQ253" s="436"/>
      <c r="RKR253" s="436"/>
      <c r="RKS253" s="436"/>
      <c r="RKT253" s="436"/>
      <c r="RKU253" s="436"/>
      <c r="RKV253" s="436"/>
      <c r="RKW253" s="436"/>
      <c r="RKX253" s="436"/>
      <c r="RKY253" s="436"/>
      <c r="RKZ253" s="436"/>
      <c r="RLA253" s="436"/>
      <c r="RLB253" s="436"/>
      <c r="RLC253" s="436"/>
      <c r="RLD253" s="436"/>
      <c r="RLE253" s="436"/>
      <c r="RLF253" s="436"/>
      <c r="RLG253" s="436"/>
      <c r="RLH253" s="436"/>
      <c r="RLI253" s="436"/>
      <c r="RLJ253" s="436"/>
      <c r="RLK253" s="436"/>
      <c r="RLL253" s="436"/>
      <c r="RLM253" s="436"/>
      <c r="RLN253" s="436"/>
      <c r="RLO253" s="436"/>
      <c r="RLP253" s="436"/>
      <c r="RLQ253" s="436"/>
      <c r="RLR253" s="436"/>
      <c r="RLS253" s="436"/>
      <c r="RLT253" s="436"/>
      <c r="RLU253" s="436"/>
      <c r="RLV253" s="436"/>
      <c r="RLW253" s="436"/>
      <c r="RLX253" s="436"/>
      <c r="RLY253" s="436"/>
      <c r="RLZ253" s="436"/>
      <c r="RMA253" s="436"/>
      <c r="RMB253" s="436"/>
      <c r="RMC253" s="436"/>
      <c r="RMD253" s="436"/>
      <c r="RME253" s="436"/>
      <c r="RMF253" s="436"/>
      <c r="RMG253" s="436"/>
      <c r="RMH253" s="436"/>
      <c r="RMI253" s="436"/>
      <c r="RMJ253" s="436"/>
      <c r="RMK253" s="436"/>
      <c r="RML253" s="436"/>
      <c r="RMM253" s="436"/>
      <c r="RMN253" s="436"/>
      <c r="RMO253" s="436"/>
      <c r="RMP253" s="436"/>
      <c r="RMQ253" s="436"/>
      <c r="RMR253" s="436"/>
      <c r="RMS253" s="436"/>
      <c r="RMT253" s="436"/>
      <c r="RMU253" s="436"/>
      <c r="RMV253" s="436"/>
      <c r="RMW253" s="436"/>
      <c r="RMX253" s="436"/>
      <c r="RMY253" s="436"/>
      <c r="RMZ253" s="436"/>
      <c r="RNA253" s="436"/>
      <c r="RNB253" s="436"/>
      <c r="RNC253" s="436"/>
      <c r="RND253" s="436"/>
      <c r="RNE253" s="436"/>
      <c r="RNF253" s="436"/>
      <c r="RNG253" s="436"/>
      <c r="RNH253" s="436"/>
      <c r="RNI253" s="436"/>
      <c r="RNJ253" s="436"/>
      <c r="RNK253" s="436"/>
      <c r="RNL253" s="436"/>
      <c r="RNM253" s="436"/>
      <c r="RNN253" s="436"/>
      <c r="RNO253" s="436"/>
      <c r="RNP253" s="436"/>
      <c r="RNQ253" s="436"/>
      <c r="RNR253" s="436"/>
      <c r="RNS253" s="436"/>
      <c r="RNT253" s="436"/>
      <c r="RNU253" s="436"/>
      <c r="RNV253" s="436"/>
      <c r="RNW253" s="436"/>
      <c r="RNX253" s="436"/>
      <c r="RNY253" s="436"/>
      <c r="RNZ253" s="436"/>
      <c r="ROA253" s="436"/>
      <c r="ROB253" s="436"/>
      <c r="ROC253" s="436"/>
      <c r="ROD253" s="436"/>
      <c r="ROE253" s="436"/>
      <c r="ROF253" s="436"/>
      <c r="ROG253" s="436"/>
      <c r="ROH253" s="436"/>
      <c r="ROI253" s="436"/>
      <c r="ROJ253" s="436"/>
      <c r="ROK253" s="436"/>
      <c r="ROL253" s="436"/>
      <c r="ROM253" s="436"/>
      <c r="RON253" s="436"/>
      <c r="ROO253" s="436"/>
      <c r="ROP253" s="436"/>
      <c r="ROQ253" s="436"/>
      <c r="ROR253" s="436"/>
      <c r="ROS253" s="436"/>
      <c r="ROT253" s="436"/>
      <c r="ROU253" s="436"/>
      <c r="ROV253" s="436"/>
      <c r="ROW253" s="436"/>
      <c r="ROX253" s="436"/>
      <c r="ROY253" s="436"/>
      <c r="ROZ253" s="436"/>
      <c r="RPA253" s="436"/>
      <c r="RPB253" s="436"/>
      <c r="RPC253" s="436"/>
      <c r="RPD253" s="436"/>
      <c r="RPE253" s="436"/>
      <c r="RPF253" s="436"/>
      <c r="RPG253" s="436"/>
      <c r="RPH253" s="436"/>
      <c r="RPI253" s="436"/>
      <c r="RPJ253" s="436"/>
      <c r="RPK253" s="436"/>
      <c r="RPL253" s="436"/>
      <c r="RPM253" s="436"/>
      <c r="RPN253" s="436"/>
      <c r="RPO253" s="436"/>
      <c r="RPP253" s="436"/>
      <c r="RPQ253" s="436"/>
      <c r="RPR253" s="436"/>
      <c r="RPS253" s="436"/>
      <c r="RPT253" s="436"/>
      <c r="RPU253" s="436"/>
      <c r="RPV253" s="436"/>
      <c r="RPW253" s="436"/>
      <c r="RPX253" s="436"/>
      <c r="RPY253" s="436"/>
      <c r="RPZ253" s="436"/>
      <c r="RQA253" s="436"/>
      <c r="RQB253" s="436"/>
      <c r="RQC253" s="436"/>
      <c r="RQD253" s="436"/>
      <c r="RQE253" s="436"/>
      <c r="RQF253" s="436"/>
      <c r="RQG253" s="436"/>
      <c r="RQH253" s="436"/>
      <c r="RQI253" s="436"/>
      <c r="RQJ253" s="436"/>
      <c r="RQK253" s="436"/>
      <c r="RQL253" s="436"/>
      <c r="RQM253" s="436"/>
      <c r="RQN253" s="436"/>
      <c r="RQO253" s="436"/>
      <c r="RQP253" s="436"/>
      <c r="RQQ253" s="436"/>
      <c r="RQR253" s="436"/>
      <c r="RQS253" s="436"/>
      <c r="RQT253" s="436"/>
      <c r="RQU253" s="436"/>
      <c r="RQV253" s="436"/>
      <c r="RQW253" s="436"/>
      <c r="RQX253" s="436"/>
      <c r="RQY253" s="436"/>
      <c r="RQZ253" s="436"/>
      <c r="RRA253" s="436"/>
      <c r="RRB253" s="436"/>
      <c r="RRC253" s="436"/>
      <c r="RRD253" s="436"/>
      <c r="RRE253" s="436"/>
      <c r="RRF253" s="436"/>
      <c r="RRG253" s="436"/>
      <c r="RRH253" s="436"/>
      <c r="RRI253" s="436"/>
      <c r="RRJ253" s="436"/>
      <c r="RRK253" s="436"/>
      <c r="RRL253" s="436"/>
      <c r="RRM253" s="436"/>
      <c r="RRN253" s="436"/>
      <c r="RRO253" s="436"/>
      <c r="RRP253" s="436"/>
      <c r="RRQ253" s="436"/>
      <c r="RRR253" s="436"/>
      <c r="RRS253" s="436"/>
      <c r="RRT253" s="436"/>
      <c r="RRU253" s="436"/>
      <c r="RRV253" s="436"/>
      <c r="RRW253" s="436"/>
      <c r="RRX253" s="436"/>
      <c r="RRY253" s="436"/>
      <c r="RRZ253" s="436"/>
      <c r="RSA253" s="436"/>
      <c r="RSB253" s="436"/>
      <c r="RSC253" s="436"/>
      <c r="RSD253" s="436"/>
      <c r="RSE253" s="436"/>
      <c r="RSF253" s="436"/>
      <c r="RSG253" s="436"/>
      <c r="RSH253" s="436"/>
      <c r="RSI253" s="436"/>
      <c r="RSJ253" s="436"/>
      <c r="RSK253" s="436"/>
      <c r="RSL253" s="436"/>
      <c r="RSM253" s="436"/>
      <c r="RSN253" s="436"/>
      <c r="RSO253" s="436"/>
      <c r="RSP253" s="436"/>
      <c r="RSQ253" s="436"/>
      <c r="RSR253" s="436"/>
      <c r="RSS253" s="436"/>
      <c r="RST253" s="436"/>
      <c r="RSU253" s="436"/>
      <c r="RSV253" s="436"/>
      <c r="RSW253" s="436"/>
      <c r="RSX253" s="436"/>
      <c r="RSY253" s="436"/>
      <c r="RSZ253" s="436"/>
      <c r="RTA253" s="436"/>
      <c r="RTB253" s="436"/>
      <c r="RTC253" s="436"/>
      <c r="RTD253" s="436"/>
      <c r="RTE253" s="436"/>
      <c r="RTF253" s="436"/>
      <c r="RTG253" s="436"/>
      <c r="RTH253" s="436"/>
      <c r="RTI253" s="436"/>
      <c r="RTJ253" s="436"/>
      <c r="RTK253" s="436"/>
      <c r="RTL253" s="436"/>
      <c r="RTM253" s="436"/>
      <c r="RTN253" s="436"/>
      <c r="RTO253" s="436"/>
      <c r="RTP253" s="436"/>
      <c r="RTQ253" s="436"/>
      <c r="RTR253" s="436"/>
      <c r="RTS253" s="436"/>
      <c r="RTT253" s="436"/>
      <c r="RTU253" s="436"/>
      <c r="RTV253" s="436"/>
      <c r="RTW253" s="436"/>
      <c r="RTX253" s="436"/>
      <c r="RTY253" s="436"/>
      <c r="RTZ253" s="436"/>
      <c r="RUA253" s="436"/>
      <c r="RUB253" s="436"/>
      <c r="RUC253" s="436"/>
      <c r="RUD253" s="436"/>
      <c r="RUE253" s="436"/>
      <c r="RUF253" s="436"/>
      <c r="RUG253" s="436"/>
      <c r="RUH253" s="436"/>
      <c r="RUI253" s="436"/>
      <c r="RUJ253" s="436"/>
      <c r="RUK253" s="436"/>
      <c r="RUL253" s="436"/>
      <c r="RUM253" s="436"/>
      <c r="RUN253" s="436"/>
      <c r="RUO253" s="436"/>
      <c r="RUP253" s="436"/>
      <c r="RUQ253" s="436"/>
      <c r="RUR253" s="436"/>
      <c r="RUS253" s="436"/>
      <c r="RUT253" s="436"/>
      <c r="RUU253" s="436"/>
      <c r="RUV253" s="436"/>
      <c r="RUW253" s="436"/>
      <c r="RUX253" s="436"/>
      <c r="RUY253" s="436"/>
      <c r="RUZ253" s="436"/>
      <c r="RVA253" s="436"/>
      <c r="RVB253" s="436"/>
      <c r="RVC253" s="436"/>
      <c r="RVD253" s="436"/>
      <c r="RVE253" s="436"/>
      <c r="RVF253" s="436"/>
      <c r="RVG253" s="436"/>
      <c r="RVH253" s="436"/>
      <c r="RVI253" s="436"/>
      <c r="RVJ253" s="436"/>
      <c r="RVK253" s="436"/>
      <c r="RVL253" s="436"/>
      <c r="RVM253" s="436"/>
      <c r="RVN253" s="436"/>
      <c r="RVO253" s="436"/>
      <c r="RVP253" s="436"/>
      <c r="RVQ253" s="436"/>
      <c r="RVR253" s="436"/>
      <c r="RVS253" s="436"/>
      <c r="RVT253" s="436"/>
      <c r="RVU253" s="436"/>
      <c r="RVV253" s="436"/>
      <c r="RVW253" s="436"/>
      <c r="RVX253" s="436"/>
      <c r="RVY253" s="436"/>
      <c r="RVZ253" s="436"/>
      <c r="RWA253" s="436"/>
      <c r="RWB253" s="436"/>
      <c r="RWC253" s="436"/>
      <c r="RWD253" s="436"/>
      <c r="RWE253" s="436"/>
      <c r="RWF253" s="436"/>
      <c r="RWG253" s="436"/>
      <c r="RWH253" s="436"/>
      <c r="RWI253" s="436"/>
      <c r="RWJ253" s="436"/>
      <c r="RWK253" s="436"/>
      <c r="RWL253" s="436"/>
      <c r="RWM253" s="436"/>
      <c r="RWN253" s="436"/>
      <c r="RWO253" s="436"/>
      <c r="RWP253" s="436"/>
      <c r="RWQ253" s="436"/>
      <c r="RWR253" s="436"/>
      <c r="RWS253" s="436"/>
      <c r="RWT253" s="436"/>
      <c r="RWU253" s="436"/>
      <c r="RWV253" s="436"/>
      <c r="RWW253" s="436"/>
      <c r="RWX253" s="436"/>
      <c r="RWY253" s="436"/>
      <c r="RWZ253" s="436"/>
      <c r="RXA253" s="436"/>
      <c r="RXB253" s="436"/>
      <c r="RXC253" s="436"/>
      <c r="RXD253" s="436"/>
      <c r="RXE253" s="436"/>
      <c r="RXF253" s="436"/>
      <c r="RXG253" s="436"/>
      <c r="RXH253" s="436"/>
      <c r="RXI253" s="436"/>
      <c r="RXJ253" s="436"/>
      <c r="RXK253" s="436"/>
      <c r="RXL253" s="436"/>
      <c r="RXM253" s="436"/>
      <c r="RXN253" s="436"/>
      <c r="RXO253" s="436"/>
      <c r="RXP253" s="436"/>
      <c r="RXQ253" s="436"/>
      <c r="RXR253" s="436"/>
      <c r="RXS253" s="436"/>
      <c r="RXT253" s="436"/>
      <c r="RXU253" s="436"/>
      <c r="RXV253" s="436"/>
      <c r="RXW253" s="436"/>
      <c r="RXX253" s="436"/>
      <c r="RXY253" s="436"/>
      <c r="RXZ253" s="436"/>
      <c r="RYA253" s="436"/>
      <c r="RYB253" s="436"/>
      <c r="RYC253" s="436"/>
      <c r="RYD253" s="436"/>
      <c r="RYE253" s="436"/>
      <c r="RYF253" s="436"/>
      <c r="RYG253" s="436"/>
      <c r="RYH253" s="436"/>
      <c r="RYI253" s="436"/>
      <c r="RYJ253" s="436"/>
      <c r="RYK253" s="436"/>
      <c r="RYL253" s="436"/>
      <c r="RYM253" s="436"/>
      <c r="RYN253" s="436"/>
      <c r="RYO253" s="436"/>
      <c r="RYP253" s="436"/>
      <c r="RYQ253" s="436"/>
      <c r="RYR253" s="436"/>
      <c r="RYS253" s="436"/>
      <c r="RYT253" s="436"/>
      <c r="RYU253" s="436"/>
      <c r="RYV253" s="436"/>
      <c r="RYW253" s="436"/>
      <c r="RYX253" s="436"/>
      <c r="RYY253" s="436"/>
      <c r="RYZ253" s="436"/>
      <c r="RZA253" s="436"/>
      <c r="RZB253" s="436"/>
      <c r="RZC253" s="436"/>
      <c r="RZD253" s="436"/>
      <c r="RZE253" s="436"/>
      <c r="RZF253" s="436"/>
      <c r="RZG253" s="436"/>
      <c r="RZH253" s="436"/>
      <c r="RZI253" s="436"/>
      <c r="RZJ253" s="436"/>
      <c r="RZK253" s="436"/>
      <c r="RZL253" s="436"/>
      <c r="RZM253" s="436"/>
      <c r="RZN253" s="436"/>
      <c r="RZO253" s="436"/>
      <c r="RZP253" s="436"/>
      <c r="RZQ253" s="436"/>
      <c r="RZR253" s="436"/>
      <c r="RZS253" s="436"/>
      <c r="RZT253" s="436"/>
      <c r="RZU253" s="436"/>
      <c r="RZV253" s="436"/>
      <c r="RZW253" s="436"/>
      <c r="RZX253" s="436"/>
      <c r="RZY253" s="436"/>
      <c r="RZZ253" s="436"/>
      <c r="SAA253" s="436"/>
      <c r="SAB253" s="436"/>
      <c r="SAC253" s="436"/>
      <c r="SAD253" s="436"/>
      <c r="SAE253" s="436"/>
      <c r="SAF253" s="436"/>
      <c r="SAG253" s="436"/>
      <c r="SAH253" s="436"/>
      <c r="SAI253" s="436"/>
      <c r="SAJ253" s="436"/>
      <c r="SAK253" s="436"/>
      <c r="SAL253" s="436"/>
      <c r="SAM253" s="436"/>
      <c r="SAN253" s="436"/>
      <c r="SAO253" s="436"/>
      <c r="SAP253" s="436"/>
      <c r="SAQ253" s="436"/>
      <c r="SAR253" s="436"/>
      <c r="SAS253" s="436"/>
      <c r="SAT253" s="436"/>
      <c r="SAU253" s="436"/>
      <c r="SAV253" s="436"/>
      <c r="SAW253" s="436"/>
      <c r="SAX253" s="436"/>
      <c r="SAY253" s="436"/>
      <c r="SAZ253" s="436"/>
      <c r="SBA253" s="436"/>
      <c r="SBB253" s="436"/>
      <c r="SBC253" s="436"/>
      <c r="SBD253" s="436"/>
      <c r="SBE253" s="436"/>
      <c r="SBF253" s="436"/>
      <c r="SBG253" s="436"/>
      <c r="SBH253" s="436"/>
      <c r="SBI253" s="436"/>
      <c r="SBJ253" s="436"/>
      <c r="SBK253" s="436"/>
      <c r="SBL253" s="436"/>
      <c r="SBM253" s="436"/>
      <c r="SBN253" s="436"/>
      <c r="SBO253" s="436"/>
      <c r="SBP253" s="436"/>
      <c r="SBQ253" s="436"/>
      <c r="SBR253" s="436"/>
      <c r="SBS253" s="436"/>
      <c r="SBT253" s="436"/>
      <c r="SBU253" s="436"/>
      <c r="SBV253" s="436"/>
      <c r="SBW253" s="436"/>
      <c r="SBX253" s="436"/>
      <c r="SBY253" s="436"/>
      <c r="SBZ253" s="436"/>
      <c r="SCA253" s="436"/>
      <c r="SCB253" s="436"/>
      <c r="SCC253" s="436"/>
      <c r="SCD253" s="436"/>
      <c r="SCE253" s="436"/>
      <c r="SCF253" s="436"/>
      <c r="SCG253" s="436"/>
      <c r="SCH253" s="436"/>
      <c r="SCI253" s="436"/>
      <c r="SCJ253" s="436"/>
      <c r="SCK253" s="436"/>
      <c r="SCL253" s="436"/>
      <c r="SCM253" s="436"/>
      <c r="SCN253" s="436"/>
      <c r="SCO253" s="436"/>
      <c r="SCP253" s="436"/>
      <c r="SCQ253" s="436"/>
      <c r="SCR253" s="436"/>
      <c r="SCS253" s="436"/>
      <c r="SCT253" s="436"/>
      <c r="SCU253" s="436"/>
      <c r="SCV253" s="436"/>
      <c r="SCW253" s="436"/>
      <c r="SCX253" s="436"/>
      <c r="SCY253" s="436"/>
      <c r="SCZ253" s="436"/>
      <c r="SDA253" s="436"/>
      <c r="SDB253" s="436"/>
      <c r="SDC253" s="436"/>
      <c r="SDD253" s="436"/>
      <c r="SDE253" s="436"/>
      <c r="SDF253" s="436"/>
      <c r="SDG253" s="436"/>
      <c r="SDH253" s="436"/>
      <c r="SDI253" s="436"/>
      <c r="SDJ253" s="436"/>
      <c r="SDK253" s="436"/>
      <c r="SDL253" s="436"/>
      <c r="SDM253" s="436"/>
      <c r="SDN253" s="436"/>
      <c r="SDO253" s="436"/>
      <c r="SDP253" s="436"/>
      <c r="SDQ253" s="436"/>
      <c r="SDR253" s="436"/>
      <c r="SDS253" s="436"/>
      <c r="SDT253" s="436"/>
      <c r="SDU253" s="436"/>
      <c r="SDV253" s="436"/>
      <c r="SDW253" s="436"/>
      <c r="SDX253" s="436"/>
      <c r="SDY253" s="436"/>
      <c r="SDZ253" s="436"/>
      <c r="SEA253" s="436"/>
      <c r="SEB253" s="436"/>
      <c r="SEC253" s="436"/>
      <c r="SED253" s="436"/>
      <c r="SEE253" s="436"/>
      <c r="SEF253" s="436"/>
      <c r="SEG253" s="436"/>
      <c r="SEH253" s="436"/>
      <c r="SEI253" s="436"/>
      <c r="SEJ253" s="436"/>
      <c r="SEK253" s="436"/>
      <c r="SEL253" s="436"/>
      <c r="SEM253" s="436"/>
      <c r="SEN253" s="436"/>
      <c r="SEO253" s="436"/>
      <c r="SEP253" s="436"/>
      <c r="SEQ253" s="436"/>
      <c r="SER253" s="436"/>
      <c r="SES253" s="436"/>
      <c r="SET253" s="436"/>
      <c r="SEU253" s="436"/>
      <c r="SEV253" s="436"/>
      <c r="SEW253" s="436"/>
      <c r="SEX253" s="436"/>
      <c r="SEY253" s="436"/>
      <c r="SEZ253" s="436"/>
      <c r="SFA253" s="436"/>
      <c r="SFB253" s="436"/>
      <c r="SFC253" s="436"/>
      <c r="SFD253" s="436"/>
      <c r="SFE253" s="436"/>
      <c r="SFF253" s="436"/>
      <c r="SFG253" s="436"/>
      <c r="SFH253" s="436"/>
      <c r="SFI253" s="436"/>
      <c r="SFJ253" s="436"/>
      <c r="SFK253" s="436"/>
      <c r="SFL253" s="436"/>
      <c r="SFM253" s="436"/>
      <c r="SFN253" s="436"/>
      <c r="SFO253" s="436"/>
      <c r="SFP253" s="436"/>
      <c r="SFQ253" s="436"/>
      <c r="SFR253" s="436"/>
      <c r="SFS253" s="436"/>
      <c r="SFT253" s="436"/>
      <c r="SFU253" s="436"/>
      <c r="SFV253" s="436"/>
      <c r="SFW253" s="436"/>
      <c r="SFX253" s="436"/>
      <c r="SFY253" s="436"/>
      <c r="SFZ253" s="436"/>
      <c r="SGA253" s="436"/>
      <c r="SGB253" s="436"/>
      <c r="SGC253" s="436"/>
      <c r="SGD253" s="436"/>
      <c r="SGE253" s="436"/>
      <c r="SGF253" s="436"/>
      <c r="SGG253" s="436"/>
      <c r="SGH253" s="436"/>
      <c r="SGI253" s="436"/>
      <c r="SGJ253" s="436"/>
      <c r="SGK253" s="436"/>
      <c r="SGL253" s="436"/>
      <c r="SGM253" s="436"/>
      <c r="SGN253" s="436"/>
      <c r="SGO253" s="436"/>
      <c r="SGP253" s="436"/>
      <c r="SGQ253" s="436"/>
      <c r="SGR253" s="436"/>
      <c r="SGS253" s="436"/>
      <c r="SGT253" s="436"/>
      <c r="SGU253" s="436"/>
      <c r="SGV253" s="436"/>
      <c r="SGW253" s="436"/>
      <c r="SGX253" s="436"/>
      <c r="SGY253" s="436"/>
      <c r="SGZ253" s="436"/>
      <c r="SHA253" s="436"/>
      <c r="SHB253" s="436"/>
      <c r="SHC253" s="436"/>
      <c r="SHD253" s="436"/>
      <c r="SHE253" s="436"/>
      <c r="SHF253" s="436"/>
      <c r="SHG253" s="436"/>
      <c r="SHH253" s="436"/>
      <c r="SHI253" s="436"/>
      <c r="SHJ253" s="436"/>
      <c r="SHK253" s="436"/>
      <c r="SHL253" s="436"/>
      <c r="SHM253" s="436"/>
      <c r="SHN253" s="436"/>
      <c r="SHO253" s="436"/>
      <c r="SHP253" s="436"/>
      <c r="SHQ253" s="436"/>
      <c r="SHR253" s="436"/>
      <c r="SHS253" s="436"/>
      <c r="SHT253" s="436"/>
      <c r="SHU253" s="436"/>
      <c r="SHV253" s="436"/>
      <c r="SHW253" s="436"/>
      <c r="SHX253" s="436"/>
      <c r="SHY253" s="436"/>
      <c r="SHZ253" s="436"/>
      <c r="SIA253" s="436"/>
      <c r="SIB253" s="436"/>
      <c r="SIC253" s="436"/>
      <c r="SID253" s="436"/>
      <c r="SIE253" s="436"/>
      <c r="SIF253" s="436"/>
      <c r="SIG253" s="436"/>
      <c r="SIH253" s="436"/>
      <c r="SII253" s="436"/>
      <c r="SIJ253" s="436"/>
      <c r="SIK253" s="436"/>
      <c r="SIL253" s="436"/>
      <c r="SIM253" s="436"/>
      <c r="SIN253" s="436"/>
      <c r="SIO253" s="436"/>
      <c r="SIP253" s="436"/>
      <c r="SIQ253" s="436"/>
      <c r="SIR253" s="436"/>
      <c r="SIS253" s="436"/>
      <c r="SIT253" s="436"/>
      <c r="SIU253" s="436"/>
      <c r="SIV253" s="436"/>
      <c r="SIW253" s="436"/>
      <c r="SIX253" s="436"/>
      <c r="SIY253" s="436"/>
      <c r="SIZ253" s="436"/>
      <c r="SJA253" s="436"/>
      <c r="SJB253" s="436"/>
      <c r="SJC253" s="436"/>
      <c r="SJD253" s="436"/>
      <c r="SJE253" s="436"/>
      <c r="SJF253" s="436"/>
      <c r="SJG253" s="436"/>
      <c r="SJH253" s="436"/>
      <c r="SJI253" s="436"/>
      <c r="SJJ253" s="436"/>
      <c r="SJK253" s="436"/>
      <c r="SJL253" s="436"/>
      <c r="SJM253" s="436"/>
      <c r="SJN253" s="436"/>
      <c r="SJO253" s="436"/>
      <c r="SJP253" s="436"/>
      <c r="SJQ253" s="436"/>
      <c r="SJR253" s="436"/>
      <c r="SJS253" s="436"/>
      <c r="SJT253" s="436"/>
      <c r="SJU253" s="436"/>
      <c r="SJV253" s="436"/>
      <c r="SJW253" s="436"/>
      <c r="SJX253" s="436"/>
      <c r="SJY253" s="436"/>
      <c r="SJZ253" s="436"/>
      <c r="SKA253" s="436"/>
      <c r="SKB253" s="436"/>
      <c r="SKC253" s="436"/>
      <c r="SKD253" s="436"/>
      <c r="SKE253" s="436"/>
      <c r="SKF253" s="436"/>
      <c r="SKG253" s="436"/>
      <c r="SKH253" s="436"/>
      <c r="SKI253" s="436"/>
      <c r="SKJ253" s="436"/>
      <c r="SKK253" s="436"/>
      <c r="SKL253" s="436"/>
      <c r="SKM253" s="436"/>
      <c r="SKN253" s="436"/>
      <c r="SKO253" s="436"/>
      <c r="SKP253" s="436"/>
      <c r="SKQ253" s="436"/>
      <c r="SKR253" s="436"/>
      <c r="SKS253" s="436"/>
      <c r="SKT253" s="436"/>
      <c r="SKU253" s="436"/>
      <c r="SKV253" s="436"/>
      <c r="SKW253" s="436"/>
      <c r="SKX253" s="436"/>
      <c r="SKY253" s="436"/>
      <c r="SKZ253" s="436"/>
      <c r="SLA253" s="436"/>
      <c r="SLB253" s="436"/>
      <c r="SLC253" s="436"/>
      <c r="SLD253" s="436"/>
      <c r="SLE253" s="436"/>
      <c r="SLF253" s="436"/>
      <c r="SLG253" s="436"/>
      <c r="SLH253" s="436"/>
      <c r="SLI253" s="436"/>
      <c r="SLJ253" s="436"/>
      <c r="SLK253" s="436"/>
      <c r="SLL253" s="436"/>
      <c r="SLM253" s="436"/>
      <c r="SLN253" s="436"/>
      <c r="SLO253" s="436"/>
      <c r="SLP253" s="436"/>
      <c r="SLQ253" s="436"/>
      <c r="SLR253" s="436"/>
      <c r="SLS253" s="436"/>
      <c r="SLT253" s="436"/>
      <c r="SLU253" s="436"/>
      <c r="SLV253" s="436"/>
      <c r="SLW253" s="436"/>
      <c r="SLX253" s="436"/>
      <c r="SLY253" s="436"/>
      <c r="SLZ253" s="436"/>
      <c r="SMA253" s="436"/>
      <c r="SMB253" s="436"/>
      <c r="SMC253" s="436"/>
      <c r="SMD253" s="436"/>
      <c r="SME253" s="436"/>
      <c r="SMF253" s="436"/>
      <c r="SMG253" s="436"/>
      <c r="SMH253" s="436"/>
      <c r="SMI253" s="436"/>
      <c r="SMJ253" s="436"/>
      <c r="SMK253" s="436"/>
      <c r="SML253" s="436"/>
      <c r="SMM253" s="436"/>
      <c r="SMN253" s="436"/>
      <c r="SMO253" s="436"/>
      <c r="SMP253" s="436"/>
      <c r="SMQ253" s="436"/>
      <c r="SMR253" s="436"/>
      <c r="SMS253" s="436"/>
      <c r="SMT253" s="436"/>
      <c r="SMU253" s="436"/>
      <c r="SMV253" s="436"/>
      <c r="SMW253" s="436"/>
      <c r="SMX253" s="436"/>
      <c r="SMY253" s="436"/>
      <c r="SMZ253" s="436"/>
      <c r="SNA253" s="436"/>
      <c r="SNB253" s="436"/>
      <c r="SNC253" s="436"/>
      <c r="SND253" s="436"/>
      <c r="SNE253" s="436"/>
      <c r="SNF253" s="436"/>
      <c r="SNG253" s="436"/>
      <c r="SNH253" s="436"/>
      <c r="SNI253" s="436"/>
      <c r="SNJ253" s="436"/>
      <c r="SNK253" s="436"/>
      <c r="SNL253" s="436"/>
      <c r="SNM253" s="436"/>
      <c r="SNN253" s="436"/>
      <c r="SNO253" s="436"/>
      <c r="SNP253" s="436"/>
      <c r="SNQ253" s="436"/>
      <c r="SNR253" s="436"/>
      <c r="SNS253" s="436"/>
      <c r="SNT253" s="436"/>
      <c r="SNU253" s="436"/>
      <c r="SNV253" s="436"/>
      <c r="SNW253" s="436"/>
      <c r="SNX253" s="436"/>
      <c r="SNY253" s="436"/>
      <c r="SNZ253" s="436"/>
      <c r="SOA253" s="436"/>
      <c r="SOB253" s="436"/>
      <c r="SOC253" s="436"/>
      <c r="SOD253" s="436"/>
      <c r="SOE253" s="436"/>
      <c r="SOF253" s="436"/>
      <c r="SOG253" s="436"/>
      <c r="SOH253" s="436"/>
      <c r="SOI253" s="436"/>
      <c r="SOJ253" s="436"/>
      <c r="SOK253" s="436"/>
      <c r="SOL253" s="436"/>
      <c r="SOM253" s="436"/>
      <c r="SON253" s="436"/>
      <c r="SOO253" s="436"/>
      <c r="SOP253" s="436"/>
      <c r="SOQ253" s="436"/>
      <c r="SOR253" s="436"/>
      <c r="SOS253" s="436"/>
      <c r="SOT253" s="436"/>
      <c r="SOU253" s="436"/>
      <c r="SOV253" s="436"/>
      <c r="SOW253" s="436"/>
      <c r="SOX253" s="436"/>
      <c r="SOY253" s="436"/>
      <c r="SOZ253" s="436"/>
      <c r="SPA253" s="436"/>
      <c r="SPB253" s="436"/>
      <c r="SPC253" s="436"/>
      <c r="SPD253" s="436"/>
      <c r="SPE253" s="436"/>
      <c r="SPF253" s="436"/>
      <c r="SPG253" s="436"/>
      <c r="SPH253" s="436"/>
      <c r="SPI253" s="436"/>
      <c r="SPJ253" s="436"/>
      <c r="SPK253" s="436"/>
      <c r="SPL253" s="436"/>
      <c r="SPM253" s="436"/>
      <c r="SPN253" s="436"/>
      <c r="SPO253" s="436"/>
      <c r="SPP253" s="436"/>
      <c r="SPQ253" s="436"/>
      <c r="SPR253" s="436"/>
      <c r="SPS253" s="436"/>
      <c r="SPT253" s="436"/>
      <c r="SPU253" s="436"/>
      <c r="SPV253" s="436"/>
      <c r="SPW253" s="436"/>
      <c r="SPX253" s="436"/>
      <c r="SPY253" s="436"/>
      <c r="SPZ253" s="436"/>
      <c r="SQA253" s="436"/>
      <c r="SQB253" s="436"/>
      <c r="SQC253" s="436"/>
      <c r="SQD253" s="436"/>
      <c r="SQE253" s="436"/>
      <c r="SQF253" s="436"/>
      <c r="SQG253" s="436"/>
      <c r="SQH253" s="436"/>
      <c r="SQI253" s="436"/>
      <c r="SQJ253" s="436"/>
      <c r="SQK253" s="436"/>
      <c r="SQL253" s="436"/>
      <c r="SQM253" s="436"/>
      <c r="SQN253" s="436"/>
      <c r="SQO253" s="436"/>
      <c r="SQP253" s="436"/>
      <c r="SQQ253" s="436"/>
      <c r="SQR253" s="436"/>
      <c r="SQS253" s="436"/>
      <c r="SQT253" s="436"/>
      <c r="SQU253" s="436"/>
      <c r="SQV253" s="436"/>
      <c r="SQW253" s="436"/>
      <c r="SQX253" s="436"/>
      <c r="SQY253" s="436"/>
      <c r="SQZ253" s="436"/>
      <c r="SRA253" s="436"/>
      <c r="SRB253" s="436"/>
      <c r="SRC253" s="436"/>
      <c r="SRD253" s="436"/>
      <c r="SRE253" s="436"/>
      <c r="SRF253" s="436"/>
      <c r="SRG253" s="436"/>
      <c r="SRH253" s="436"/>
      <c r="SRI253" s="436"/>
      <c r="SRJ253" s="436"/>
      <c r="SRK253" s="436"/>
      <c r="SRL253" s="436"/>
      <c r="SRM253" s="436"/>
      <c r="SRN253" s="436"/>
      <c r="SRO253" s="436"/>
      <c r="SRP253" s="436"/>
      <c r="SRQ253" s="436"/>
      <c r="SRR253" s="436"/>
      <c r="SRS253" s="436"/>
      <c r="SRT253" s="436"/>
      <c r="SRU253" s="436"/>
      <c r="SRV253" s="436"/>
      <c r="SRW253" s="436"/>
      <c r="SRX253" s="436"/>
      <c r="SRY253" s="436"/>
      <c r="SRZ253" s="436"/>
      <c r="SSA253" s="436"/>
      <c r="SSB253" s="436"/>
      <c r="SSC253" s="436"/>
      <c r="SSD253" s="436"/>
      <c r="SSE253" s="436"/>
      <c r="SSF253" s="436"/>
      <c r="SSG253" s="436"/>
      <c r="SSH253" s="436"/>
      <c r="SSI253" s="436"/>
      <c r="SSJ253" s="436"/>
      <c r="SSK253" s="436"/>
      <c r="SSL253" s="436"/>
      <c r="SSM253" s="436"/>
      <c r="SSN253" s="436"/>
      <c r="SSO253" s="436"/>
      <c r="SSP253" s="436"/>
      <c r="SSQ253" s="436"/>
      <c r="SSR253" s="436"/>
      <c r="SSS253" s="436"/>
      <c r="SST253" s="436"/>
      <c r="SSU253" s="436"/>
      <c r="SSV253" s="436"/>
      <c r="SSW253" s="436"/>
      <c r="SSX253" s="436"/>
      <c r="SSY253" s="436"/>
      <c r="SSZ253" s="436"/>
      <c r="STA253" s="436"/>
      <c r="STB253" s="436"/>
      <c r="STC253" s="436"/>
      <c r="STD253" s="436"/>
      <c r="STE253" s="436"/>
      <c r="STF253" s="436"/>
      <c r="STG253" s="436"/>
      <c r="STH253" s="436"/>
      <c r="STI253" s="436"/>
      <c r="STJ253" s="436"/>
      <c r="STK253" s="436"/>
      <c r="STL253" s="436"/>
      <c r="STM253" s="436"/>
      <c r="STN253" s="436"/>
      <c r="STO253" s="436"/>
      <c r="STP253" s="436"/>
      <c r="STQ253" s="436"/>
      <c r="STR253" s="436"/>
      <c r="STS253" s="436"/>
      <c r="STT253" s="436"/>
      <c r="STU253" s="436"/>
      <c r="STV253" s="436"/>
      <c r="STW253" s="436"/>
      <c r="STX253" s="436"/>
      <c r="STY253" s="436"/>
      <c r="STZ253" s="436"/>
      <c r="SUA253" s="436"/>
      <c r="SUB253" s="436"/>
      <c r="SUC253" s="436"/>
      <c r="SUD253" s="436"/>
      <c r="SUE253" s="436"/>
      <c r="SUF253" s="436"/>
      <c r="SUG253" s="436"/>
      <c r="SUH253" s="436"/>
      <c r="SUI253" s="436"/>
      <c r="SUJ253" s="436"/>
      <c r="SUK253" s="436"/>
      <c r="SUL253" s="436"/>
      <c r="SUM253" s="436"/>
      <c r="SUN253" s="436"/>
      <c r="SUO253" s="436"/>
      <c r="SUP253" s="436"/>
      <c r="SUQ253" s="436"/>
      <c r="SUR253" s="436"/>
      <c r="SUS253" s="436"/>
      <c r="SUT253" s="436"/>
      <c r="SUU253" s="436"/>
      <c r="SUV253" s="436"/>
      <c r="SUW253" s="436"/>
      <c r="SUX253" s="436"/>
      <c r="SUY253" s="436"/>
      <c r="SUZ253" s="436"/>
      <c r="SVA253" s="436"/>
      <c r="SVB253" s="436"/>
      <c r="SVC253" s="436"/>
      <c r="SVD253" s="436"/>
      <c r="SVE253" s="436"/>
      <c r="SVF253" s="436"/>
      <c r="SVG253" s="436"/>
      <c r="SVH253" s="436"/>
      <c r="SVI253" s="436"/>
      <c r="SVJ253" s="436"/>
      <c r="SVK253" s="436"/>
      <c r="SVL253" s="436"/>
      <c r="SVM253" s="436"/>
      <c r="SVN253" s="436"/>
      <c r="SVO253" s="436"/>
      <c r="SVP253" s="436"/>
      <c r="SVQ253" s="436"/>
      <c r="SVR253" s="436"/>
      <c r="SVS253" s="436"/>
      <c r="SVT253" s="436"/>
      <c r="SVU253" s="436"/>
      <c r="SVV253" s="436"/>
      <c r="SVW253" s="436"/>
      <c r="SVX253" s="436"/>
      <c r="SVY253" s="436"/>
      <c r="SVZ253" s="436"/>
      <c r="SWA253" s="436"/>
      <c r="SWB253" s="436"/>
      <c r="SWC253" s="436"/>
      <c r="SWD253" s="436"/>
      <c r="SWE253" s="436"/>
      <c r="SWF253" s="436"/>
      <c r="SWG253" s="436"/>
      <c r="SWH253" s="436"/>
      <c r="SWI253" s="436"/>
      <c r="SWJ253" s="436"/>
      <c r="SWK253" s="436"/>
      <c r="SWL253" s="436"/>
      <c r="SWM253" s="436"/>
      <c r="SWN253" s="436"/>
      <c r="SWO253" s="436"/>
      <c r="SWP253" s="436"/>
      <c r="SWQ253" s="436"/>
      <c r="SWR253" s="436"/>
      <c r="SWS253" s="436"/>
      <c r="SWT253" s="436"/>
      <c r="SWU253" s="436"/>
      <c r="SWV253" s="436"/>
      <c r="SWW253" s="436"/>
      <c r="SWX253" s="436"/>
      <c r="SWY253" s="436"/>
      <c r="SWZ253" s="436"/>
      <c r="SXA253" s="436"/>
      <c r="SXB253" s="436"/>
      <c r="SXC253" s="436"/>
      <c r="SXD253" s="436"/>
      <c r="SXE253" s="436"/>
      <c r="SXF253" s="436"/>
      <c r="SXG253" s="436"/>
      <c r="SXH253" s="436"/>
      <c r="SXI253" s="436"/>
      <c r="SXJ253" s="436"/>
      <c r="SXK253" s="436"/>
      <c r="SXL253" s="436"/>
      <c r="SXM253" s="436"/>
      <c r="SXN253" s="436"/>
      <c r="SXO253" s="436"/>
      <c r="SXP253" s="436"/>
      <c r="SXQ253" s="436"/>
      <c r="SXR253" s="436"/>
      <c r="SXS253" s="436"/>
      <c r="SXT253" s="436"/>
      <c r="SXU253" s="436"/>
      <c r="SXV253" s="436"/>
      <c r="SXW253" s="436"/>
      <c r="SXX253" s="436"/>
      <c r="SXY253" s="436"/>
      <c r="SXZ253" s="436"/>
      <c r="SYA253" s="436"/>
      <c r="SYB253" s="436"/>
      <c r="SYC253" s="436"/>
      <c r="SYD253" s="436"/>
      <c r="SYE253" s="436"/>
      <c r="SYF253" s="436"/>
      <c r="SYG253" s="436"/>
      <c r="SYH253" s="436"/>
      <c r="SYI253" s="436"/>
      <c r="SYJ253" s="436"/>
      <c r="SYK253" s="436"/>
      <c r="SYL253" s="436"/>
      <c r="SYM253" s="436"/>
      <c r="SYN253" s="436"/>
      <c r="SYO253" s="436"/>
      <c r="SYP253" s="436"/>
      <c r="SYQ253" s="436"/>
      <c r="SYR253" s="436"/>
      <c r="SYS253" s="436"/>
      <c r="SYT253" s="436"/>
      <c r="SYU253" s="436"/>
      <c r="SYV253" s="436"/>
      <c r="SYW253" s="436"/>
      <c r="SYX253" s="436"/>
      <c r="SYY253" s="436"/>
      <c r="SYZ253" s="436"/>
      <c r="SZA253" s="436"/>
      <c r="SZB253" s="436"/>
      <c r="SZC253" s="436"/>
      <c r="SZD253" s="436"/>
      <c r="SZE253" s="436"/>
      <c r="SZF253" s="436"/>
      <c r="SZG253" s="436"/>
      <c r="SZH253" s="436"/>
      <c r="SZI253" s="436"/>
      <c r="SZJ253" s="436"/>
      <c r="SZK253" s="436"/>
      <c r="SZL253" s="436"/>
      <c r="SZM253" s="436"/>
      <c r="SZN253" s="436"/>
      <c r="SZO253" s="436"/>
      <c r="SZP253" s="436"/>
      <c r="SZQ253" s="436"/>
      <c r="SZR253" s="436"/>
      <c r="SZS253" s="436"/>
      <c r="SZT253" s="436"/>
      <c r="SZU253" s="436"/>
      <c r="SZV253" s="436"/>
      <c r="SZW253" s="436"/>
      <c r="SZX253" s="436"/>
      <c r="SZY253" s="436"/>
      <c r="SZZ253" s="436"/>
      <c r="TAA253" s="436"/>
      <c r="TAB253" s="436"/>
      <c r="TAC253" s="436"/>
      <c r="TAD253" s="436"/>
      <c r="TAE253" s="436"/>
      <c r="TAF253" s="436"/>
      <c r="TAG253" s="436"/>
      <c r="TAH253" s="436"/>
      <c r="TAI253" s="436"/>
      <c r="TAJ253" s="436"/>
      <c r="TAK253" s="436"/>
      <c r="TAL253" s="436"/>
      <c r="TAM253" s="436"/>
      <c r="TAN253" s="436"/>
      <c r="TAO253" s="436"/>
      <c r="TAP253" s="436"/>
      <c r="TAQ253" s="436"/>
      <c r="TAR253" s="436"/>
      <c r="TAS253" s="436"/>
      <c r="TAT253" s="436"/>
      <c r="TAU253" s="436"/>
      <c r="TAV253" s="436"/>
      <c r="TAW253" s="436"/>
      <c r="TAX253" s="436"/>
      <c r="TAY253" s="436"/>
      <c r="TAZ253" s="436"/>
      <c r="TBA253" s="436"/>
      <c r="TBB253" s="436"/>
      <c r="TBC253" s="436"/>
      <c r="TBD253" s="436"/>
      <c r="TBE253" s="436"/>
      <c r="TBF253" s="436"/>
      <c r="TBG253" s="436"/>
      <c r="TBH253" s="436"/>
      <c r="TBI253" s="436"/>
      <c r="TBJ253" s="436"/>
      <c r="TBK253" s="436"/>
      <c r="TBL253" s="436"/>
      <c r="TBM253" s="436"/>
      <c r="TBN253" s="436"/>
      <c r="TBO253" s="436"/>
      <c r="TBP253" s="436"/>
      <c r="TBQ253" s="436"/>
      <c r="TBR253" s="436"/>
      <c r="TBS253" s="436"/>
      <c r="TBT253" s="436"/>
      <c r="TBU253" s="436"/>
      <c r="TBV253" s="436"/>
      <c r="TBW253" s="436"/>
      <c r="TBX253" s="436"/>
      <c r="TBY253" s="436"/>
      <c r="TBZ253" s="436"/>
      <c r="TCA253" s="436"/>
      <c r="TCB253" s="436"/>
      <c r="TCC253" s="436"/>
      <c r="TCD253" s="436"/>
      <c r="TCE253" s="436"/>
      <c r="TCF253" s="436"/>
      <c r="TCG253" s="436"/>
      <c r="TCH253" s="436"/>
      <c r="TCI253" s="436"/>
      <c r="TCJ253" s="436"/>
      <c r="TCK253" s="436"/>
      <c r="TCL253" s="436"/>
      <c r="TCM253" s="436"/>
      <c r="TCN253" s="436"/>
      <c r="TCO253" s="436"/>
      <c r="TCP253" s="436"/>
      <c r="TCQ253" s="436"/>
      <c r="TCR253" s="436"/>
      <c r="TCS253" s="436"/>
      <c r="TCT253" s="436"/>
      <c r="TCU253" s="436"/>
      <c r="TCV253" s="436"/>
      <c r="TCW253" s="436"/>
      <c r="TCX253" s="436"/>
      <c r="TCY253" s="436"/>
      <c r="TCZ253" s="436"/>
      <c r="TDA253" s="436"/>
      <c r="TDB253" s="436"/>
      <c r="TDC253" s="436"/>
      <c r="TDD253" s="436"/>
      <c r="TDE253" s="436"/>
      <c r="TDF253" s="436"/>
      <c r="TDG253" s="436"/>
      <c r="TDH253" s="436"/>
      <c r="TDI253" s="436"/>
      <c r="TDJ253" s="436"/>
      <c r="TDK253" s="436"/>
      <c r="TDL253" s="436"/>
      <c r="TDM253" s="436"/>
      <c r="TDN253" s="436"/>
      <c r="TDO253" s="436"/>
      <c r="TDP253" s="436"/>
      <c r="TDQ253" s="436"/>
      <c r="TDR253" s="436"/>
      <c r="TDS253" s="436"/>
      <c r="TDT253" s="436"/>
      <c r="TDU253" s="436"/>
      <c r="TDV253" s="436"/>
      <c r="TDW253" s="436"/>
      <c r="TDX253" s="436"/>
      <c r="TDY253" s="436"/>
      <c r="TDZ253" s="436"/>
      <c r="TEA253" s="436"/>
      <c r="TEB253" s="436"/>
      <c r="TEC253" s="436"/>
      <c r="TED253" s="436"/>
      <c r="TEE253" s="436"/>
      <c r="TEF253" s="436"/>
      <c r="TEG253" s="436"/>
      <c r="TEH253" s="436"/>
      <c r="TEI253" s="436"/>
      <c r="TEJ253" s="436"/>
      <c r="TEK253" s="436"/>
      <c r="TEL253" s="436"/>
      <c r="TEM253" s="436"/>
      <c r="TEN253" s="436"/>
      <c r="TEO253" s="436"/>
      <c r="TEP253" s="436"/>
      <c r="TEQ253" s="436"/>
      <c r="TER253" s="436"/>
      <c r="TES253" s="436"/>
      <c r="TET253" s="436"/>
      <c r="TEU253" s="436"/>
      <c r="TEV253" s="436"/>
      <c r="TEW253" s="436"/>
      <c r="TEX253" s="436"/>
      <c r="TEY253" s="436"/>
      <c r="TEZ253" s="436"/>
      <c r="TFA253" s="436"/>
      <c r="TFB253" s="436"/>
      <c r="TFC253" s="436"/>
      <c r="TFD253" s="436"/>
      <c r="TFE253" s="436"/>
      <c r="TFF253" s="436"/>
      <c r="TFG253" s="436"/>
      <c r="TFH253" s="436"/>
      <c r="TFI253" s="436"/>
      <c r="TFJ253" s="436"/>
      <c r="TFK253" s="436"/>
      <c r="TFL253" s="436"/>
      <c r="TFM253" s="436"/>
      <c r="TFN253" s="436"/>
      <c r="TFO253" s="436"/>
      <c r="TFP253" s="436"/>
      <c r="TFQ253" s="436"/>
      <c r="TFR253" s="436"/>
      <c r="TFS253" s="436"/>
      <c r="TFT253" s="436"/>
      <c r="TFU253" s="436"/>
      <c r="TFV253" s="436"/>
      <c r="TFW253" s="436"/>
      <c r="TFX253" s="436"/>
      <c r="TFY253" s="436"/>
      <c r="TFZ253" s="436"/>
      <c r="TGA253" s="436"/>
      <c r="TGB253" s="436"/>
      <c r="TGC253" s="436"/>
      <c r="TGD253" s="436"/>
      <c r="TGE253" s="436"/>
      <c r="TGF253" s="436"/>
      <c r="TGG253" s="436"/>
      <c r="TGH253" s="436"/>
      <c r="TGI253" s="436"/>
      <c r="TGJ253" s="436"/>
      <c r="TGK253" s="436"/>
      <c r="TGL253" s="436"/>
      <c r="TGM253" s="436"/>
      <c r="TGN253" s="436"/>
      <c r="TGO253" s="436"/>
      <c r="TGP253" s="436"/>
      <c r="TGQ253" s="436"/>
      <c r="TGR253" s="436"/>
      <c r="TGS253" s="436"/>
      <c r="TGT253" s="436"/>
      <c r="TGU253" s="436"/>
      <c r="TGV253" s="436"/>
      <c r="TGW253" s="436"/>
      <c r="TGX253" s="436"/>
      <c r="TGY253" s="436"/>
      <c r="TGZ253" s="436"/>
      <c r="THA253" s="436"/>
      <c r="THB253" s="436"/>
      <c r="THC253" s="436"/>
      <c r="THD253" s="436"/>
      <c r="THE253" s="436"/>
      <c r="THF253" s="436"/>
      <c r="THG253" s="436"/>
      <c r="THH253" s="436"/>
      <c r="THI253" s="436"/>
      <c r="THJ253" s="436"/>
      <c r="THK253" s="436"/>
      <c r="THL253" s="436"/>
      <c r="THM253" s="436"/>
      <c r="THN253" s="436"/>
      <c r="THO253" s="436"/>
      <c r="THP253" s="436"/>
      <c r="THQ253" s="436"/>
      <c r="THR253" s="436"/>
      <c r="THS253" s="436"/>
      <c r="THT253" s="436"/>
      <c r="THU253" s="436"/>
      <c r="THV253" s="436"/>
      <c r="THW253" s="436"/>
      <c r="THX253" s="436"/>
      <c r="THY253" s="436"/>
      <c r="THZ253" s="436"/>
      <c r="TIA253" s="436"/>
      <c r="TIB253" s="436"/>
      <c r="TIC253" s="436"/>
      <c r="TID253" s="436"/>
      <c r="TIE253" s="436"/>
      <c r="TIF253" s="436"/>
      <c r="TIG253" s="436"/>
      <c r="TIH253" s="436"/>
      <c r="TII253" s="436"/>
      <c r="TIJ253" s="436"/>
      <c r="TIK253" s="436"/>
      <c r="TIL253" s="436"/>
      <c r="TIM253" s="436"/>
      <c r="TIN253" s="436"/>
      <c r="TIO253" s="436"/>
      <c r="TIP253" s="436"/>
      <c r="TIQ253" s="436"/>
      <c r="TIR253" s="436"/>
      <c r="TIS253" s="436"/>
      <c r="TIT253" s="436"/>
      <c r="TIU253" s="436"/>
      <c r="TIV253" s="436"/>
      <c r="TIW253" s="436"/>
      <c r="TIX253" s="436"/>
      <c r="TIY253" s="436"/>
      <c r="TIZ253" s="436"/>
      <c r="TJA253" s="436"/>
      <c r="TJB253" s="436"/>
      <c r="TJC253" s="436"/>
      <c r="TJD253" s="436"/>
      <c r="TJE253" s="436"/>
      <c r="TJF253" s="436"/>
      <c r="TJG253" s="436"/>
      <c r="TJH253" s="436"/>
      <c r="TJI253" s="436"/>
      <c r="TJJ253" s="436"/>
      <c r="TJK253" s="436"/>
      <c r="TJL253" s="436"/>
      <c r="TJM253" s="436"/>
      <c r="TJN253" s="436"/>
      <c r="TJO253" s="436"/>
      <c r="TJP253" s="436"/>
      <c r="TJQ253" s="436"/>
      <c r="TJR253" s="436"/>
      <c r="TJS253" s="436"/>
      <c r="TJT253" s="436"/>
      <c r="TJU253" s="436"/>
      <c r="TJV253" s="436"/>
      <c r="TJW253" s="436"/>
      <c r="TJX253" s="436"/>
      <c r="TJY253" s="436"/>
      <c r="TJZ253" s="436"/>
      <c r="TKA253" s="436"/>
      <c r="TKB253" s="436"/>
      <c r="TKC253" s="436"/>
      <c r="TKD253" s="436"/>
      <c r="TKE253" s="436"/>
      <c r="TKF253" s="436"/>
      <c r="TKG253" s="436"/>
      <c r="TKH253" s="436"/>
      <c r="TKI253" s="436"/>
      <c r="TKJ253" s="436"/>
      <c r="TKK253" s="436"/>
      <c r="TKL253" s="436"/>
      <c r="TKM253" s="436"/>
      <c r="TKN253" s="436"/>
      <c r="TKO253" s="436"/>
      <c r="TKP253" s="436"/>
      <c r="TKQ253" s="436"/>
      <c r="TKR253" s="436"/>
      <c r="TKS253" s="436"/>
      <c r="TKT253" s="436"/>
      <c r="TKU253" s="436"/>
      <c r="TKV253" s="436"/>
      <c r="TKW253" s="436"/>
      <c r="TKX253" s="436"/>
      <c r="TKY253" s="436"/>
      <c r="TKZ253" s="436"/>
      <c r="TLA253" s="436"/>
      <c r="TLB253" s="436"/>
      <c r="TLC253" s="436"/>
      <c r="TLD253" s="436"/>
      <c r="TLE253" s="436"/>
      <c r="TLF253" s="436"/>
      <c r="TLG253" s="436"/>
      <c r="TLH253" s="436"/>
      <c r="TLI253" s="436"/>
      <c r="TLJ253" s="436"/>
      <c r="TLK253" s="436"/>
      <c r="TLL253" s="436"/>
      <c r="TLM253" s="436"/>
      <c r="TLN253" s="436"/>
      <c r="TLO253" s="436"/>
      <c r="TLP253" s="436"/>
      <c r="TLQ253" s="436"/>
      <c r="TLR253" s="436"/>
      <c r="TLS253" s="436"/>
      <c r="TLT253" s="436"/>
      <c r="TLU253" s="436"/>
      <c r="TLV253" s="436"/>
      <c r="TLW253" s="436"/>
      <c r="TLX253" s="436"/>
      <c r="TLY253" s="436"/>
      <c r="TLZ253" s="436"/>
      <c r="TMA253" s="436"/>
      <c r="TMB253" s="436"/>
      <c r="TMC253" s="436"/>
      <c r="TMD253" s="436"/>
      <c r="TME253" s="436"/>
      <c r="TMF253" s="436"/>
      <c r="TMG253" s="436"/>
      <c r="TMH253" s="436"/>
      <c r="TMI253" s="436"/>
      <c r="TMJ253" s="436"/>
      <c r="TMK253" s="436"/>
      <c r="TML253" s="436"/>
      <c r="TMM253" s="436"/>
      <c r="TMN253" s="436"/>
      <c r="TMO253" s="436"/>
      <c r="TMP253" s="436"/>
      <c r="TMQ253" s="436"/>
      <c r="TMR253" s="436"/>
      <c r="TMS253" s="436"/>
      <c r="TMT253" s="436"/>
      <c r="TMU253" s="436"/>
      <c r="TMV253" s="436"/>
      <c r="TMW253" s="436"/>
      <c r="TMX253" s="436"/>
      <c r="TMY253" s="436"/>
      <c r="TMZ253" s="436"/>
      <c r="TNA253" s="436"/>
      <c r="TNB253" s="436"/>
      <c r="TNC253" s="436"/>
      <c r="TND253" s="436"/>
      <c r="TNE253" s="436"/>
      <c r="TNF253" s="436"/>
      <c r="TNG253" s="436"/>
      <c r="TNH253" s="436"/>
      <c r="TNI253" s="436"/>
      <c r="TNJ253" s="436"/>
      <c r="TNK253" s="436"/>
      <c r="TNL253" s="436"/>
      <c r="TNM253" s="436"/>
      <c r="TNN253" s="436"/>
      <c r="TNO253" s="436"/>
      <c r="TNP253" s="436"/>
      <c r="TNQ253" s="436"/>
      <c r="TNR253" s="436"/>
      <c r="TNS253" s="436"/>
      <c r="TNT253" s="436"/>
      <c r="TNU253" s="436"/>
      <c r="TNV253" s="436"/>
      <c r="TNW253" s="436"/>
      <c r="TNX253" s="436"/>
      <c r="TNY253" s="436"/>
      <c r="TNZ253" s="436"/>
      <c r="TOA253" s="436"/>
      <c r="TOB253" s="436"/>
      <c r="TOC253" s="436"/>
      <c r="TOD253" s="436"/>
      <c r="TOE253" s="436"/>
      <c r="TOF253" s="436"/>
      <c r="TOG253" s="436"/>
      <c r="TOH253" s="436"/>
      <c r="TOI253" s="436"/>
      <c r="TOJ253" s="436"/>
      <c r="TOK253" s="436"/>
      <c r="TOL253" s="436"/>
      <c r="TOM253" s="436"/>
      <c r="TON253" s="436"/>
      <c r="TOO253" s="436"/>
      <c r="TOP253" s="436"/>
      <c r="TOQ253" s="436"/>
      <c r="TOR253" s="436"/>
      <c r="TOS253" s="436"/>
      <c r="TOT253" s="436"/>
      <c r="TOU253" s="436"/>
      <c r="TOV253" s="436"/>
      <c r="TOW253" s="436"/>
      <c r="TOX253" s="436"/>
      <c r="TOY253" s="436"/>
      <c r="TOZ253" s="436"/>
      <c r="TPA253" s="436"/>
      <c r="TPB253" s="436"/>
      <c r="TPC253" s="436"/>
      <c r="TPD253" s="436"/>
      <c r="TPE253" s="436"/>
      <c r="TPF253" s="436"/>
      <c r="TPG253" s="436"/>
      <c r="TPH253" s="436"/>
      <c r="TPI253" s="436"/>
      <c r="TPJ253" s="436"/>
      <c r="TPK253" s="436"/>
      <c r="TPL253" s="436"/>
      <c r="TPM253" s="436"/>
      <c r="TPN253" s="436"/>
      <c r="TPO253" s="436"/>
      <c r="TPP253" s="436"/>
      <c r="TPQ253" s="436"/>
      <c r="TPR253" s="436"/>
      <c r="TPS253" s="436"/>
      <c r="TPT253" s="436"/>
      <c r="TPU253" s="436"/>
      <c r="TPV253" s="436"/>
      <c r="TPW253" s="436"/>
      <c r="TPX253" s="436"/>
      <c r="TPY253" s="436"/>
      <c r="TPZ253" s="436"/>
      <c r="TQA253" s="436"/>
      <c r="TQB253" s="436"/>
      <c r="TQC253" s="436"/>
      <c r="TQD253" s="436"/>
      <c r="TQE253" s="436"/>
      <c r="TQF253" s="436"/>
      <c r="TQG253" s="436"/>
      <c r="TQH253" s="436"/>
      <c r="TQI253" s="436"/>
      <c r="TQJ253" s="436"/>
      <c r="TQK253" s="436"/>
      <c r="TQL253" s="436"/>
      <c r="TQM253" s="436"/>
      <c r="TQN253" s="436"/>
      <c r="TQO253" s="436"/>
      <c r="TQP253" s="436"/>
      <c r="TQQ253" s="436"/>
      <c r="TQR253" s="436"/>
      <c r="TQS253" s="436"/>
      <c r="TQT253" s="436"/>
      <c r="TQU253" s="436"/>
      <c r="TQV253" s="436"/>
      <c r="TQW253" s="436"/>
      <c r="TQX253" s="436"/>
      <c r="TQY253" s="436"/>
      <c r="TQZ253" s="436"/>
      <c r="TRA253" s="436"/>
      <c r="TRB253" s="436"/>
      <c r="TRC253" s="436"/>
      <c r="TRD253" s="436"/>
      <c r="TRE253" s="436"/>
      <c r="TRF253" s="436"/>
      <c r="TRG253" s="436"/>
      <c r="TRH253" s="436"/>
      <c r="TRI253" s="436"/>
      <c r="TRJ253" s="436"/>
      <c r="TRK253" s="436"/>
      <c r="TRL253" s="436"/>
      <c r="TRM253" s="436"/>
      <c r="TRN253" s="436"/>
      <c r="TRO253" s="436"/>
      <c r="TRP253" s="436"/>
      <c r="TRQ253" s="436"/>
      <c r="TRR253" s="436"/>
      <c r="TRS253" s="436"/>
      <c r="TRT253" s="436"/>
      <c r="TRU253" s="436"/>
      <c r="TRV253" s="436"/>
      <c r="TRW253" s="436"/>
      <c r="TRX253" s="436"/>
      <c r="TRY253" s="436"/>
      <c r="TRZ253" s="436"/>
      <c r="TSA253" s="436"/>
      <c r="TSB253" s="436"/>
      <c r="TSC253" s="436"/>
      <c r="TSD253" s="436"/>
      <c r="TSE253" s="436"/>
      <c r="TSF253" s="436"/>
      <c r="TSG253" s="436"/>
      <c r="TSH253" s="436"/>
      <c r="TSI253" s="436"/>
      <c r="TSJ253" s="436"/>
      <c r="TSK253" s="436"/>
      <c r="TSL253" s="436"/>
      <c r="TSM253" s="436"/>
      <c r="TSN253" s="436"/>
      <c r="TSO253" s="436"/>
      <c r="TSP253" s="436"/>
      <c r="TSQ253" s="436"/>
      <c r="TSR253" s="436"/>
      <c r="TSS253" s="436"/>
      <c r="TST253" s="436"/>
      <c r="TSU253" s="436"/>
      <c r="TSV253" s="436"/>
      <c r="TSW253" s="436"/>
      <c r="TSX253" s="436"/>
      <c r="TSY253" s="436"/>
      <c r="TSZ253" s="436"/>
      <c r="TTA253" s="436"/>
      <c r="TTB253" s="436"/>
      <c r="TTC253" s="436"/>
      <c r="TTD253" s="436"/>
      <c r="TTE253" s="436"/>
      <c r="TTF253" s="436"/>
      <c r="TTG253" s="436"/>
      <c r="TTH253" s="436"/>
      <c r="TTI253" s="436"/>
      <c r="TTJ253" s="436"/>
      <c r="TTK253" s="436"/>
      <c r="TTL253" s="436"/>
      <c r="TTM253" s="436"/>
      <c r="TTN253" s="436"/>
      <c r="TTO253" s="436"/>
      <c r="TTP253" s="436"/>
      <c r="TTQ253" s="436"/>
      <c r="TTR253" s="436"/>
      <c r="TTS253" s="436"/>
      <c r="TTT253" s="436"/>
      <c r="TTU253" s="436"/>
      <c r="TTV253" s="436"/>
      <c r="TTW253" s="436"/>
      <c r="TTX253" s="436"/>
      <c r="TTY253" s="436"/>
      <c r="TTZ253" s="436"/>
      <c r="TUA253" s="436"/>
      <c r="TUB253" s="436"/>
      <c r="TUC253" s="436"/>
      <c r="TUD253" s="436"/>
      <c r="TUE253" s="436"/>
      <c r="TUF253" s="436"/>
      <c r="TUG253" s="436"/>
      <c r="TUH253" s="436"/>
      <c r="TUI253" s="436"/>
      <c r="TUJ253" s="436"/>
      <c r="TUK253" s="436"/>
      <c r="TUL253" s="436"/>
      <c r="TUM253" s="436"/>
      <c r="TUN253" s="436"/>
      <c r="TUO253" s="436"/>
      <c r="TUP253" s="436"/>
      <c r="TUQ253" s="436"/>
      <c r="TUR253" s="436"/>
      <c r="TUS253" s="436"/>
      <c r="TUT253" s="436"/>
      <c r="TUU253" s="436"/>
      <c r="TUV253" s="436"/>
      <c r="TUW253" s="436"/>
      <c r="TUX253" s="436"/>
      <c r="TUY253" s="436"/>
      <c r="TUZ253" s="436"/>
      <c r="TVA253" s="436"/>
      <c r="TVB253" s="436"/>
      <c r="TVC253" s="436"/>
      <c r="TVD253" s="436"/>
      <c r="TVE253" s="436"/>
      <c r="TVF253" s="436"/>
      <c r="TVG253" s="436"/>
      <c r="TVH253" s="436"/>
      <c r="TVI253" s="436"/>
      <c r="TVJ253" s="436"/>
      <c r="TVK253" s="436"/>
      <c r="TVL253" s="436"/>
      <c r="TVM253" s="436"/>
      <c r="TVN253" s="436"/>
      <c r="TVO253" s="436"/>
      <c r="TVP253" s="436"/>
      <c r="TVQ253" s="436"/>
      <c r="TVR253" s="436"/>
      <c r="TVS253" s="436"/>
      <c r="TVT253" s="436"/>
      <c r="TVU253" s="436"/>
      <c r="TVV253" s="436"/>
      <c r="TVW253" s="436"/>
      <c r="TVX253" s="436"/>
      <c r="TVY253" s="436"/>
      <c r="TVZ253" s="436"/>
      <c r="TWA253" s="436"/>
      <c r="TWB253" s="436"/>
      <c r="TWC253" s="436"/>
      <c r="TWD253" s="436"/>
      <c r="TWE253" s="436"/>
      <c r="TWF253" s="436"/>
      <c r="TWG253" s="436"/>
      <c r="TWH253" s="436"/>
      <c r="TWI253" s="436"/>
      <c r="TWJ253" s="436"/>
      <c r="TWK253" s="436"/>
      <c r="TWL253" s="436"/>
      <c r="TWM253" s="436"/>
      <c r="TWN253" s="436"/>
      <c r="TWO253" s="436"/>
      <c r="TWP253" s="436"/>
      <c r="TWQ253" s="436"/>
      <c r="TWR253" s="436"/>
      <c r="TWS253" s="436"/>
      <c r="TWT253" s="436"/>
      <c r="TWU253" s="436"/>
      <c r="TWV253" s="436"/>
      <c r="TWW253" s="436"/>
      <c r="TWX253" s="436"/>
      <c r="TWY253" s="436"/>
      <c r="TWZ253" s="436"/>
      <c r="TXA253" s="436"/>
      <c r="TXB253" s="436"/>
      <c r="TXC253" s="436"/>
      <c r="TXD253" s="436"/>
      <c r="TXE253" s="436"/>
      <c r="TXF253" s="436"/>
      <c r="TXG253" s="436"/>
      <c r="TXH253" s="436"/>
      <c r="TXI253" s="436"/>
      <c r="TXJ253" s="436"/>
      <c r="TXK253" s="436"/>
      <c r="TXL253" s="436"/>
      <c r="TXM253" s="436"/>
      <c r="TXN253" s="436"/>
      <c r="TXO253" s="436"/>
      <c r="TXP253" s="436"/>
      <c r="TXQ253" s="436"/>
      <c r="TXR253" s="436"/>
      <c r="TXS253" s="436"/>
      <c r="TXT253" s="436"/>
      <c r="TXU253" s="436"/>
      <c r="TXV253" s="436"/>
      <c r="TXW253" s="436"/>
      <c r="TXX253" s="436"/>
      <c r="TXY253" s="436"/>
      <c r="TXZ253" s="436"/>
      <c r="TYA253" s="436"/>
      <c r="TYB253" s="436"/>
      <c r="TYC253" s="436"/>
      <c r="TYD253" s="436"/>
      <c r="TYE253" s="436"/>
      <c r="TYF253" s="436"/>
      <c r="TYG253" s="436"/>
      <c r="TYH253" s="436"/>
      <c r="TYI253" s="436"/>
      <c r="TYJ253" s="436"/>
      <c r="TYK253" s="436"/>
      <c r="TYL253" s="436"/>
      <c r="TYM253" s="436"/>
      <c r="TYN253" s="436"/>
      <c r="TYO253" s="436"/>
      <c r="TYP253" s="436"/>
      <c r="TYQ253" s="436"/>
      <c r="TYR253" s="436"/>
      <c r="TYS253" s="436"/>
      <c r="TYT253" s="436"/>
      <c r="TYU253" s="436"/>
      <c r="TYV253" s="436"/>
      <c r="TYW253" s="436"/>
      <c r="TYX253" s="436"/>
      <c r="TYY253" s="436"/>
      <c r="TYZ253" s="436"/>
      <c r="TZA253" s="436"/>
      <c r="TZB253" s="436"/>
      <c r="TZC253" s="436"/>
      <c r="TZD253" s="436"/>
      <c r="TZE253" s="436"/>
      <c r="TZF253" s="436"/>
      <c r="TZG253" s="436"/>
      <c r="TZH253" s="436"/>
      <c r="TZI253" s="436"/>
      <c r="TZJ253" s="436"/>
      <c r="TZK253" s="436"/>
      <c r="TZL253" s="436"/>
      <c r="TZM253" s="436"/>
      <c r="TZN253" s="436"/>
      <c r="TZO253" s="436"/>
      <c r="TZP253" s="436"/>
      <c r="TZQ253" s="436"/>
      <c r="TZR253" s="436"/>
      <c r="TZS253" s="436"/>
      <c r="TZT253" s="436"/>
      <c r="TZU253" s="436"/>
      <c r="TZV253" s="436"/>
      <c r="TZW253" s="436"/>
      <c r="TZX253" s="436"/>
      <c r="TZY253" s="436"/>
      <c r="TZZ253" s="436"/>
      <c r="UAA253" s="436"/>
      <c r="UAB253" s="436"/>
      <c r="UAC253" s="436"/>
      <c r="UAD253" s="436"/>
      <c r="UAE253" s="436"/>
      <c r="UAF253" s="436"/>
      <c r="UAG253" s="436"/>
      <c r="UAH253" s="436"/>
      <c r="UAI253" s="436"/>
      <c r="UAJ253" s="436"/>
      <c r="UAK253" s="436"/>
      <c r="UAL253" s="436"/>
      <c r="UAM253" s="436"/>
      <c r="UAN253" s="436"/>
      <c r="UAO253" s="436"/>
      <c r="UAP253" s="436"/>
      <c r="UAQ253" s="436"/>
      <c r="UAR253" s="436"/>
      <c r="UAS253" s="436"/>
      <c r="UAT253" s="436"/>
      <c r="UAU253" s="436"/>
      <c r="UAV253" s="436"/>
      <c r="UAW253" s="436"/>
      <c r="UAX253" s="436"/>
      <c r="UAY253" s="436"/>
      <c r="UAZ253" s="436"/>
      <c r="UBA253" s="436"/>
      <c r="UBB253" s="436"/>
      <c r="UBC253" s="436"/>
      <c r="UBD253" s="436"/>
      <c r="UBE253" s="436"/>
      <c r="UBF253" s="436"/>
      <c r="UBG253" s="436"/>
      <c r="UBH253" s="436"/>
      <c r="UBI253" s="436"/>
      <c r="UBJ253" s="436"/>
      <c r="UBK253" s="436"/>
      <c r="UBL253" s="436"/>
      <c r="UBM253" s="436"/>
      <c r="UBN253" s="436"/>
      <c r="UBO253" s="436"/>
      <c r="UBP253" s="436"/>
      <c r="UBQ253" s="436"/>
      <c r="UBR253" s="436"/>
      <c r="UBS253" s="436"/>
      <c r="UBT253" s="436"/>
      <c r="UBU253" s="436"/>
      <c r="UBV253" s="436"/>
      <c r="UBW253" s="436"/>
      <c r="UBX253" s="436"/>
      <c r="UBY253" s="436"/>
      <c r="UBZ253" s="436"/>
      <c r="UCA253" s="436"/>
      <c r="UCB253" s="436"/>
      <c r="UCC253" s="436"/>
      <c r="UCD253" s="436"/>
      <c r="UCE253" s="436"/>
      <c r="UCF253" s="436"/>
      <c r="UCG253" s="436"/>
      <c r="UCH253" s="436"/>
      <c r="UCI253" s="436"/>
      <c r="UCJ253" s="436"/>
      <c r="UCK253" s="436"/>
      <c r="UCL253" s="436"/>
      <c r="UCM253" s="436"/>
      <c r="UCN253" s="436"/>
      <c r="UCO253" s="436"/>
      <c r="UCP253" s="436"/>
      <c r="UCQ253" s="436"/>
      <c r="UCR253" s="436"/>
      <c r="UCS253" s="436"/>
      <c r="UCT253" s="436"/>
      <c r="UCU253" s="436"/>
      <c r="UCV253" s="436"/>
      <c r="UCW253" s="436"/>
      <c r="UCX253" s="436"/>
      <c r="UCY253" s="436"/>
      <c r="UCZ253" s="436"/>
      <c r="UDA253" s="436"/>
      <c r="UDB253" s="436"/>
      <c r="UDC253" s="436"/>
      <c r="UDD253" s="436"/>
      <c r="UDE253" s="436"/>
      <c r="UDF253" s="436"/>
      <c r="UDG253" s="436"/>
      <c r="UDH253" s="436"/>
      <c r="UDI253" s="436"/>
      <c r="UDJ253" s="436"/>
      <c r="UDK253" s="436"/>
      <c r="UDL253" s="436"/>
      <c r="UDM253" s="436"/>
      <c r="UDN253" s="436"/>
      <c r="UDO253" s="436"/>
      <c r="UDP253" s="436"/>
      <c r="UDQ253" s="436"/>
      <c r="UDR253" s="436"/>
      <c r="UDS253" s="436"/>
      <c r="UDT253" s="436"/>
      <c r="UDU253" s="436"/>
      <c r="UDV253" s="436"/>
      <c r="UDW253" s="436"/>
      <c r="UDX253" s="436"/>
      <c r="UDY253" s="436"/>
      <c r="UDZ253" s="436"/>
      <c r="UEA253" s="436"/>
      <c r="UEB253" s="436"/>
      <c r="UEC253" s="436"/>
      <c r="UED253" s="436"/>
      <c r="UEE253" s="436"/>
      <c r="UEF253" s="436"/>
      <c r="UEG253" s="436"/>
      <c r="UEH253" s="436"/>
      <c r="UEI253" s="436"/>
      <c r="UEJ253" s="436"/>
      <c r="UEK253" s="436"/>
      <c r="UEL253" s="436"/>
      <c r="UEM253" s="436"/>
      <c r="UEN253" s="436"/>
      <c r="UEO253" s="436"/>
      <c r="UEP253" s="436"/>
      <c r="UEQ253" s="436"/>
      <c r="UER253" s="436"/>
      <c r="UES253" s="436"/>
      <c r="UET253" s="436"/>
      <c r="UEU253" s="436"/>
      <c r="UEV253" s="436"/>
      <c r="UEW253" s="436"/>
      <c r="UEX253" s="436"/>
      <c r="UEY253" s="436"/>
      <c r="UEZ253" s="436"/>
      <c r="UFA253" s="436"/>
      <c r="UFB253" s="436"/>
      <c r="UFC253" s="436"/>
      <c r="UFD253" s="436"/>
      <c r="UFE253" s="436"/>
      <c r="UFF253" s="436"/>
      <c r="UFG253" s="436"/>
      <c r="UFH253" s="436"/>
      <c r="UFI253" s="436"/>
      <c r="UFJ253" s="436"/>
      <c r="UFK253" s="436"/>
      <c r="UFL253" s="436"/>
      <c r="UFM253" s="436"/>
      <c r="UFN253" s="436"/>
      <c r="UFO253" s="436"/>
      <c r="UFP253" s="436"/>
      <c r="UFQ253" s="436"/>
      <c r="UFR253" s="436"/>
      <c r="UFS253" s="436"/>
      <c r="UFT253" s="436"/>
      <c r="UFU253" s="436"/>
      <c r="UFV253" s="436"/>
      <c r="UFW253" s="436"/>
      <c r="UFX253" s="436"/>
      <c r="UFY253" s="436"/>
      <c r="UFZ253" s="436"/>
      <c r="UGA253" s="436"/>
      <c r="UGB253" s="436"/>
      <c r="UGC253" s="436"/>
      <c r="UGD253" s="436"/>
      <c r="UGE253" s="436"/>
      <c r="UGF253" s="436"/>
      <c r="UGG253" s="436"/>
      <c r="UGH253" s="436"/>
      <c r="UGI253" s="436"/>
      <c r="UGJ253" s="436"/>
      <c r="UGK253" s="436"/>
      <c r="UGL253" s="436"/>
      <c r="UGM253" s="436"/>
      <c r="UGN253" s="436"/>
      <c r="UGO253" s="436"/>
      <c r="UGP253" s="436"/>
      <c r="UGQ253" s="436"/>
      <c r="UGR253" s="436"/>
      <c r="UGS253" s="436"/>
      <c r="UGT253" s="436"/>
      <c r="UGU253" s="436"/>
      <c r="UGV253" s="436"/>
      <c r="UGW253" s="436"/>
      <c r="UGX253" s="436"/>
      <c r="UGY253" s="436"/>
      <c r="UGZ253" s="436"/>
      <c r="UHA253" s="436"/>
      <c r="UHB253" s="436"/>
      <c r="UHC253" s="436"/>
      <c r="UHD253" s="436"/>
      <c r="UHE253" s="436"/>
      <c r="UHF253" s="436"/>
      <c r="UHG253" s="436"/>
      <c r="UHH253" s="436"/>
      <c r="UHI253" s="436"/>
      <c r="UHJ253" s="436"/>
      <c r="UHK253" s="436"/>
      <c r="UHL253" s="436"/>
      <c r="UHM253" s="436"/>
      <c r="UHN253" s="436"/>
      <c r="UHO253" s="436"/>
      <c r="UHP253" s="436"/>
      <c r="UHQ253" s="436"/>
      <c r="UHR253" s="436"/>
      <c r="UHS253" s="436"/>
      <c r="UHT253" s="436"/>
      <c r="UHU253" s="436"/>
      <c r="UHV253" s="436"/>
      <c r="UHW253" s="436"/>
      <c r="UHX253" s="436"/>
      <c r="UHY253" s="436"/>
      <c r="UHZ253" s="436"/>
      <c r="UIA253" s="436"/>
      <c r="UIB253" s="436"/>
      <c r="UIC253" s="436"/>
      <c r="UID253" s="436"/>
      <c r="UIE253" s="436"/>
      <c r="UIF253" s="436"/>
      <c r="UIG253" s="436"/>
      <c r="UIH253" s="436"/>
      <c r="UII253" s="436"/>
      <c r="UIJ253" s="436"/>
      <c r="UIK253" s="436"/>
      <c r="UIL253" s="436"/>
      <c r="UIM253" s="436"/>
      <c r="UIN253" s="436"/>
      <c r="UIO253" s="436"/>
      <c r="UIP253" s="436"/>
      <c r="UIQ253" s="436"/>
      <c r="UIR253" s="436"/>
      <c r="UIS253" s="436"/>
      <c r="UIT253" s="436"/>
      <c r="UIU253" s="436"/>
      <c r="UIV253" s="436"/>
      <c r="UIW253" s="436"/>
      <c r="UIX253" s="436"/>
      <c r="UIY253" s="436"/>
      <c r="UIZ253" s="436"/>
      <c r="UJA253" s="436"/>
      <c r="UJB253" s="436"/>
      <c r="UJC253" s="436"/>
      <c r="UJD253" s="436"/>
      <c r="UJE253" s="436"/>
      <c r="UJF253" s="436"/>
      <c r="UJG253" s="436"/>
      <c r="UJH253" s="436"/>
      <c r="UJI253" s="436"/>
      <c r="UJJ253" s="436"/>
      <c r="UJK253" s="436"/>
      <c r="UJL253" s="436"/>
      <c r="UJM253" s="436"/>
      <c r="UJN253" s="436"/>
      <c r="UJO253" s="436"/>
      <c r="UJP253" s="436"/>
      <c r="UJQ253" s="436"/>
      <c r="UJR253" s="436"/>
      <c r="UJS253" s="436"/>
      <c r="UJT253" s="436"/>
      <c r="UJU253" s="436"/>
      <c r="UJV253" s="436"/>
      <c r="UJW253" s="436"/>
      <c r="UJX253" s="436"/>
      <c r="UJY253" s="436"/>
      <c r="UJZ253" s="436"/>
      <c r="UKA253" s="436"/>
      <c r="UKB253" s="436"/>
      <c r="UKC253" s="436"/>
      <c r="UKD253" s="436"/>
      <c r="UKE253" s="436"/>
      <c r="UKF253" s="436"/>
      <c r="UKG253" s="436"/>
      <c r="UKH253" s="436"/>
      <c r="UKI253" s="436"/>
      <c r="UKJ253" s="436"/>
      <c r="UKK253" s="436"/>
      <c r="UKL253" s="436"/>
      <c r="UKM253" s="436"/>
      <c r="UKN253" s="436"/>
      <c r="UKO253" s="436"/>
      <c r="UKP253" s="436"/>
      <c r="UKQ253" s="436"/>
      <c r="UKR253" s="436"/>
      <c r="UKS253" s="436"/>
      <c r="UKT253" s="436"/>
      <c r="UKU253" s="436"/>
      <c r="UKV253" s="436"/>
      <c r="UKW253" s="436"/>
      <c r="UKX253" s="436"/>
      <c r="UKY253" s="436"/>
      <c r="UKZ253" s="436"/>
      <c r="ULA253" s="436"/>
      <c r="ULB253" s="436"/>
      <c r="ULC253" s="436"/>
      <c r="ULD253" s="436"/>
      <c r="ULE253" s="436"/>
      <c r="ULF253" s="436"/>
      <c r="ULG253" s="436"/>
      <c r="ULH253" s="436"/>
      <c r="ULI253" s="436"/>
      <c r="ULJ253" s="436"/>
      <c r="ULK253" s="436"/>
      <c r="ULL253" s="436"/>
      <c r="ULM253" s="436"/>
      <c r="ULN253" s="436"/>
      <c r="ULO253" s="436"/>
      <c r="ULP253" s="436"/>
      <c r="ULQ253" s="436"/>
      <c r="ULR253" s="436"/>
      <c r="ULS253" s="436"/>
      <c r="ULT253" s="436"/>
      <c r="ULU253" s="436"/>
      <c r="ULV253" s="436"/>
      <c r="ULW253" s="436"/>
      <c r="ULX253" s="436"/>
      <c r="ULY253" s="436"/>
      <c r="ULZ253" s="436"/>
      <c r="UMA253" s="436"/>
      <c r="UMB253" s="436"/>
      <c r="UMC253" s="436"/>
      <c r="UMD253" s="436"/>
      <c r="UME253" s="436"/>
      <c r="UMF253" s="436"/>
      <c r="UMG253" s="436"/>
      <c r="UMH253" s="436"/>
      <c r="UMI253" s="436"/>
      <c r="UMJ253" s="436"/>
      <c r="UMK253" s="436"/>
      <c r="UML253" s="436"/>
      <c r="UMM253" s="436"/>
      <c r="UMN253" s="436"/>
      <c r="UMO253" s="436"/>
      <c r="UMP253" s="436"/>
      <c r="UMQ253" s="436"/>
      <c r="UMR253" s="436"/>
      <c r="UMS253" s="436"/>
      <c r="UMT253" s="436"/>
      <c r="UMU253" s="436"/>
      <c r="UMV253" s="436"/>
      <c r="UMW253" s="436"/>
      <c r="UMX253" s="436"/>
      <c r="UMY253" s="436"/>
      <c r="UMZ253" s="436"/>
      <c r="UNA253" s="436"/>
      <c r="UNB253" s="436"/>
      <c r="UNC253" s="436"/>
      <c r="UND253" s="436"/>
      <c r="UNE253" s="436"/>
      <c r="UNF253" s="436"/>
      <c r="UNG253" s="436"/>
      <c r="UNH253" s="436"/>
      <c r="UNI253" s="436"/>
      <c r="UNJ253" s="436"/>
      <c r="UNK253" s="436"/>
      <c r="UNL253" s="436"/>
      <c r="UNM253" s="436"/>
      <c r="UNN253" s="436"/>
      <c r="UNO253" s="436"/>
      <c r="UNP253" s="436"/>
      <c r="UNQ253" s="436"/>
      <c r="UNR253" s="436"/>
      <c r="UNS253" s="436"/>
      <c r="UNT253" s="436"/>
      <c r="UNU253" s="436"/>
      <c r="UNV253" s="436"/>
      <c r="UNW253" s="436"/>
      <c r="UNX253" s="436"/>
      <c r="UNY253" s="436"/>
      <c r="UNZ253" s="436"/>
      <c r="UOA253" s="436"/>
      <c r="UOB253" s="436"/>
      <c r="UOC253" s="436"/>
      <c r="UOD253" s="436"/>
      <c r="UOE253" s="436"/>
      <c r="UOF253" s="436"/>
      <c r="UOG253" s="436"/>
      <c r="UOH253" s="436"/>
      <c r="UOI253" s="436"/>
      <c r="UOJ253" s="436"/>
      <c r="UOK253" s="436"/>
      <c r="UOL253" s="436"/>
      <c r="UOM253" s="436"/>
      <c r="UON253" s="436"/>
      <c r="UOO253" s="436"/>
      <c r="UOP253" s="436"/>
      <c r="UOQ253" s="436"/>
      <c r="UOR253" s="436"/>
      <c r="UOS253" s="436"/>
      <c r="UOT253" s="436"/>
      <c r="UOU253" s="436"/>
      <c r="UOV253" s="436"/>
      <c r="UOW253" s="436"/>
      <c r="UOX253" s="436"/>
      <c r="UOY253" s="436"/>
      <c r="UOZ253" s="436"/>
      <c r="UPA253" s="436"/>
      <c r="UPB253" s="436"/>
      <c r="UPC253" s="436"/>
      <c r="UPD253" s="436"/>
      <c r="UPE253" s="436"/>
      <c r="UPF253" s="436"/>
      <c r="UPG253" s="436"/>
      <c r="UPH253" s="436"/>
      <c r="UPI253" s="436"/>
      <c r="UPJ253" s="436"/>
      <c r="UPK253" s="436"/>
      <c r="UPL253" s="436"/>
      <c r="UPM253" s="436"/>
      <c r="UPN253" s="436"/>
      <c r="UPO253" s="436"/>
      <c r="UPP253" s="436"/>
      <c r="UPQ253" s="436"/>
      <c r="UPR253" s="436"/>
      <c r="UPS253" s="436"/>
      <c r="UPT253" s="436"/>
      <c r="UPU253" s="436"/>
      <c r="UPV253" s="436"/>
      <c r="UPW253" s="436"/>
      <c r="UPX253" s="436"/>
      <c r="UPY253" s="436"/>
      <c r="UPZ253" s="436"/>
      <c r="UQA253" s="436"/>
      <c r="UQB253" s="436"/>
      <c r="UQC253" s="436"/>
      <c r="UQD253" s="436"/>
      <c r="UQE253" s="436"/>
      <c r="UQF253" s="436"/>
      <c r="UQG253" s="436"/>
      <c r="UQH253" s="436"/>
      <c r="UQI253" s="436"/>
      <c r="UQJ253" s="436"/>
      <c r="UQK253" s="436"/>
      <c r="UQL253" s="436"/>
      <c r="UQM253" s="436"/>
      <c r="UQN253" s="436"/>
      <c r="UQO253" s="436"/>
      <c r="UQP253" s="436"/>
      <c r="UQQ253" s="436"/>
      <c r="UQR253" s="436"/>
      <c r="UQS253" s="436"/>
      <c r="UQT253" s="436"/>
      <c r="UQU253" s="436"/>
      <c r="UQV253" s="436"/>
      <c r="UQW253" s="436"/>
      <c r="UQX253" s="436"/>
      <c r="UQY253" s="436"/>
      <c r="UQZ253" s="436"/>
      <c r="URA253" s="436"/>
      <c r="URB253" s="436"/>
      <c r="URC253" s="436"/>
      <c r="URD253" s="436"/>
      <c r="URE253" s="436"/>
      <c r="URF253" s="436"/>
      <c r="URG253" s="436"/>
      <c r="URH253" s="436"/>
      <c r="URI253" s="436"/>
      <c r="URJ253" s="436"/>
      <c r="URK253" s="436"/>
      <c r="URL253" s="436"/>
      <c r="URM253" s="436"/>
      <c r="URN253" s="436"/>
      <c r="URO253" s="436"/>
      <c r="URP253" s="436"/>
      <c r="URQ253" s="436"/>
      <c r="URR253" s="436"/>
      <c r="URS253" s="436"/>
      <c r="URT253" s="436"/>
      <c r="URU253" s="436"/>
      <c r="URV253" s="436"/>
      <c r="URW253" s="436"/>
      <c r="URX253" s="436"/>
      <c r="URY253" s="436"/>
      <c r="URZ253" s="436"/>
      <c r="USA253" s="436"/>
      <c r="USB253" s="436"/>
      <c r="USC253" s="436"/>
      <c r="USD253" s="436"/>
      <c r="USE253" s="436"/>
      <c r="USF253" s="436"/>
      <c r="USG253" s="436"/>
      <c r="USH253" s="436"/>
      <c r="USI253" s="436"/>
      <c r="USJ253" s="436"/>
      <c r="USK253" s="436"/>
      <c r="USL253" s="436"/>
      <c r="USM253" s="436"/>
      <c r="USN253" s="436"/>
      <c r="USO253" s="436"/>
      <c r="USP253" s="436"/>
      <c r="USQ253" s="436"/>
      <c r="USR253" s="436"/>
      <c r="USS253" s="436"/>
      <c r="UST253" s="436"/>
      <c r="USU253" s="436"/>
      <c r="USV253" s="436"/>
      <c r="USW253" s="436"/>
      <c r="USX253" s="436"/>
      <c r="USY253" s="436"/>
      <c r="USZ253" s="436"/>
      <c r="UTA253" s="436"/>
      <c r="UTB253" s="436"/>
      <c r="UTC253" s="436"/>
      <c r="UTD253" s="436"/>
      <c r="UTE253" s="436"/>
      <c r="UTF253" s="436"/>
      <c r="UTG253" s="436"/>
      <c r="UTH253" s="436"/>
      <c r="UTI253" s="436"/>
      <c r="UTJ253" s="436"/>
      <c r="UTK253" s="436"/>
      <c r="UTL253" s="436"/>
      <c r="UTM253" s="436"/>
      <c r="UTN253" s="436"/>
      <c r="UTO253" s="436"/>
      <c r="UTP253" s="436"/>
      <c r="UTQ253" s="436"/>
      <c r="UTR253" s="436"/>
      <c r="UTS253" s="436"/>
      <c r="UTT253" s="436"/>
      <c r="UTU253" s="436"/>
      <c r="UTV253" s="436"/>
      <c r="UTW253" s="436"/>
      <c r="UTX253" s="436"/>
      <c r="UTY253" s="436"/>
      <c r="UTZ253" s="436"/>
      <c r="UUA253" s="436"/>
      <c r="UUB253" s="436"/>
      <c r="UUC253" s="436"/>
      <c r="UUD253" s="436"/>
      <c r="UUE253" s="436"/>
      <c r="UUF253" s="436"/>
      <c r="UUG253" s="436"/>
      <c r="UUH253" s="436"/>
      <c r="UUI253" s="436"/>
      <c r="UUJ253" s="436"/>
      <c r="UUK253" s="436"/>
      <c r="UUL253" s="436"/>
      <c r="UUM253" s="436"/>
      <c r="UUN253" s="436"/>
      <c r="UUO253" s="436"/>
      <c r="UUP253" s="436"/>
      <c r="UUQ253" s="436"/>
      <c r="UUR253" s="436"/>
      <c r="UUS253" s="436"/>
      <c r="UUT253" s="436"/>
      <c r="UUU253" s="436"/>
      <c r="UUV253" s="436"/>
      <c r="UUW253" s="436"/>
      <c r="UUX253" s="436"/>
      <c r="UUY253" s="436"/>
      <c r="UUZ253" s="436"/>
      <c r="UVA253" s="436"/>
      <c r="UVB253" s="436"/>
      <c r="UVC253" s="436"/>
      <c r="UVD253" s="436"/>
      <c r="UVE253" s="436"/>
      <c r="UVF253" s="436"/>
      <c r="UVG253" s="436"/>
      <c r="UVH253" s="436"/>
      <c r="UVI253" s="436"/>
      <c r="UVJ253" s="436"/>
      <c r="UVK253" s="436"/>
      <c r="UVL253" s="436"/>
      <c r="UVM253" s="436"/>
      <c r="UVN253" s="436"/>
      <c r="UVO253" s="436"/>
      <c r="UVP253" s="436"/>
      <c r="UVQ253" s="436"/>
      <c r="UVR253" s="436"/>
      <c r="UVS253" s="436"/>
      <c r="UVT253" s="436"/>
      <c r="UVU253" s="436"/>
      <c r="UVV253" s="436"/>
      <c r="UVW253" s="436"/>
      <c r="UVX253" s="436"/>
      <c r="UVY253" s="436"/>
      <c r="UVZ253" s="436"/>
      <c r="UWA253" s="436"/>
      <c r="UWB253" s="436"/>
      <c r="UWC253" s="436"/>
      <c r="UWD253" s="436"/>
      <c r="UWE253" s="436"/>
      <c r="UWF253" s="436"/>
      <c r="UWG253" s="436"/>
      <c r="UWH253" s="436"/>
      <c r="UWI253" s="436"/>
      <c r="UWJ253" s="436"/>
      <c r="UWK253" s="436"/>
      <c r="UWL253" s="436"/>
      <c r="UWM253" s="436"/>
      <c r="UWN253" s="436"/>
      <c r="UWO253" s="436"/>
      <c r="UWP253" s="436"/>
      <c r="UWQ253" s="436"/>
      <c r="UWR253" s="436"/>
      <c r="UWS253" s="436"/>
      <c r="UWT253" s="436"/>
      <c r="UWU253" s="436"/>
      <c r="UWV253" s="436"/>
      <c r="UWW253" s="436"/>
      <c r="UWX253" s="436"/>
      <c r="UWY253" s="436"/>
      <c r="UWZ253" s="436"/>
      <c r="UXA253" s="436"/>
      <c r="UXB253" s="436"/>
      <c r="UXC253" s="436"/>
      <c r="UXD253" s="436"/>
      <c r="UXE253" s="436"/>
      <c r="UXF253" s="436"/>
      <c r="UXG253" s="436"/>
      <c r="UXH253" s="436"/>
      <c r="UXI253" s="436"/>
      <c r="UXJ253" s="436"/>
      <c r="UXK253" s="436"/>
      <c r="UXL253" s="436"/>
      <c r="UXM253" s="436"/>
      <c r="UXN253" s="436"/>
      <c r="UXO253" s="436"/>
      <c r="UXP253" s="436"/>
      <c r="UXQ253" s="436"/>
      <c r="UXR253" s="436"/>
      <c r="UXS253" s="436"/>
      <c r="UXT253" s="436"/>
      <c r="UXU253" s="436"/>
      <c r="UXV253" s="436"/>
      <c r="UXW253" s="436"/>
      <c r="UXX253" s="436"/>
      <c r="UXY253" s="436"/>
      <c r="UXZ253" s="436"/>
      <c r="UYA253" s="436"/>
      <c r="UYB253" s="436"/>
      <c r="UYC253" s="436"/>
      <c r="UYD253" s="436"/>
      <c r="UYE253" s="436"/>
      <c r="UYF253" s="436"/>
      <c r="UYG253" s="436"/>
      <c r="UYH253" s="436"/>
      <c r="UYI253" s="436"/>
      <c r="UYJ253" s="436"/>
      <c r="UYK253" s="436"/>
      <c r="UYL253" s="436"/>
      <c r="UYM253" s="436"/>
      <c r="UYN253" s="436"/>
      <c r="UYO253" s="436"/>
      <c r="UYP253" s="436"/>
      <c r="UYQ253" s="436"/>
      <c r="UYR253" s="436"/>
      <c r="UYS253" s="436"/>
      <c r="UYT253" s="436"/>
      <c r="UYU253" s="436"/>
      <c r="UYV253" s="436"/>
      <c r="UYW253" s="436"/>
      <c r="UYX253" s="436"/>
      <c r="UYY253" s="436"/>
      <c r="UYZ253" s="436"/>
      <c r="UZA253" s="436"/>
      <c r="UZB253" s="436"/>
      <c r="UZC253" s="436"/>
      <c r="UZD253" s="436"/>
      <c r="UZE253" s="436"/>
      <c r="UZF253" s="436"/>
      <c r="UZG253" s="436"/>
      <c r="UZH253" s="436"/>
      <c r="UZI253" s="436"/>
      <c r="UZJ253" s="436"/>
      <c r="UZK253" s="436"/>
      <c r="UZL253" s="436"/>
      <c r="UZM253" s="436"/>
      <c r="UZN253" s="436"/>
      <c r="UZO253" s="436"/>
      <c r="UZP253" s="436"/>
      <c r="UZQ253" s="436"/>
      <c r="UZR253" s="436"/>
      <c r="UZS253" s="436"/>
      <c r="UZT253" s="436"/>
      <c r="UZU253" s="436"/>
      <c r="UZV253" s="436"/>
      <c r="UZW253" s="436"/>
      <c r="UZX253" s="436"/>
      <c r="UZY253" s="436"/>
      <c r="UZZ253" s="436"/>
      <c r="VAA253" s="436"/>
      <c r="VAB253" s="436"/>
      <c r="VAC253" s="436"/>
      <c r="VAD253" s="436"/>
      <c r="VAE253" s="436"/>
      <c r="VAF253" s="436"/>
      <c r="VAG253" s="436"/>
      <c r="VAH253" s="436"/>
      <c r="VAI253" s="436"/>
      <c r="VAJ253" s="436"/>
      <c r="VAK253" s="436"/>
      <c r="VAL253" s="436"/>
      <c r="VAM253" s="436"/>
      <c r="VAN253" s="436"/>
      <c r="VAO253" s="436"/>
      <c r="VAP253" s="436"/>
      <c r="VAQ253" s="436"/>
      <c r="VAR253" s="436"/>
      <c r="VAS253" s="436"/>
      <c r="VAT253" s="436"/>
      <c r="VAU253" s="436"/>
      <c r="VAV253" s="436"/>
      <c r="VAW253" s="436"/>
      <c r="VAX253" s="436"/>
      <c r="VAY253" s="436"/>
      <c r="VAZ253" s="436"/>
      <c r="VBA253" s="436"/>
      <c r="VBB253" s="436"/>
      <c r="VBC253" s="436"/>
      <c r="VBD253" s="436"/>
      <c r="VBE253" s="436"/>
      <c r="VBF253" s="436"/>
      <c r="VBG253" s="436"/>
      <c r="VBH253" s="436"/>
      <c r="VBI253" s="436"/>
      <c r="VBJ253" s="436"/>
      <c r="VBK253" s="436"/>
      <c r="VBL253" s="436"/>
      <c r="VBM253" s="436"/>
      <c r="VBN253" s="436"/>
      <c r="VBO253" s="436"/>
      <c r="VBP253" s="436"/>
      <c r="VBQ253" s="436"/>
      <c r="VBR253" s="436"/>
      <c r="VBS253" s="436"/>
      <c r="VBT253" s="436"/>
      <c r="VBU253" s="436"/>
      <c r="VBV253" s="436"/>
      <c r="VBW253" s="436"/>
      <c r="VBX253" s="436"/>
      <c r="VBY253" s="436"/>
      <c r="VBZ253" s="436"/>
      <c r="VCA253" s="436"/>
      <c r="VCB253" s="436"/>
      <c r="VCC253" s="436"/>
      <c r="VCD253" s="436"/>
      <c r="VCE253" s="436"/>
      <c r="VCF253" s="436"/>
      <c r="VCG253" s="436"/>
      <c r="VCH253" s="436"/>
      <c r="VCI253" s="436"/>
      <c r="VCJ253" s="436"/>
      <c r="VCK253" s="436"/>
      <c r="VCL253" s="436"/>
      <c r="VCM253" s="436"/>
      <c r="VCN253" s="436"/>
      <c r="VCO253" s="436"/>
      <c r="VCP253" s="436"/>
      <c r="VCQ253" s="436"/>
      <c r="VCR253" s="436"/>
      <c r="VCS253" s="436"/>
      <c r="VCT253" s="436"/>
      <c r="VCU253" s="436"/>
      <c r="VCV253" s="436"/>
      <c r="VCW253" s="436"/>
      <c r="VCX253" s="436"/>
      <c r="VCY253" s="436"/>
      <c r="VCZ253" s="436"/>
      <c r="VDA253" s="436"/>
      <c r="VDB253" s="436"/>
      <c r="VDC253" s="436"/>
      <c r="VDD253" s="436"/>
      <c r="VDE253" s="436"/>
      <c r="VDF253" s="436"/>
      <c r="VDG253" s="436"/>
      <c r="VDH253" s="436"/>
      <c r="VDI253" s="436"/>
      <c r="VDJ253" s="436"/>
      <c r="VDK253" s="436"/>
      <c r="VDL253" s="436"/>
      <c r="VDM253" s="436"/>
      <c r="VDN253" s="436"/>
      <c r="VDO253" s="436"/>
      <c r="VDP253" s="436"/>
      <c r="VDQ253" s="436"/>
      <c r="VDR253" s="436"/>
      <c r="VDS253" s="436"/>
      <c r="VDT253" s="436"/>
      <c r="VDU253" s="436"/>
      <c r="VDV253" s="436"/>
      <c r="VDW253" s="436"/>
      <c r="VDX253" s="436"/>
      <c r="VDY253" s="436"/>
      <c r="VDZ253" s="436"/>
      <c r="VEA253" s="436"/>
      <c r="VEB253" s="436"/>
      <c r="VEC253" s="436"/>
      <c r="VED253" s="436"/>
      <c r="VEE253" s="436"/>
      <c r="VEF253" s="436"/>
      <c r="VEG253" s="436"/>
      <c r="VEH253" s="436"/>
      <c r="VEI253" s="436"/>
      <c r="VEJ253" s="436"/>
      <c r="VEK253" s="436"/>
      <c r="VEL253" s="436"/>
      <c r="VEM253" s="436"/>
      <c r="VEN253" s="436"/>
      <c r="VEO253" s="436"/>
      <c r="VEP253" s="436"/>
      <c r="VEQ253" s="436"/>
      <c r="VER253" s="436"/>
      <c r="VES253" s="436"/>
      <c r="VET253" s="436"/>
      <c r="VEU253" s="436"/>
      <c r="VEV253" s="436"/>
      <c r="VEW253" s="436"/>
      <c r="VEX253" s="436"/>
      <c r="VEY253" s="436"/>
      <c r="VEZ253" s="436"/>
      <c r="VFA253" s="436"/>
      <c r="VFB253" s="436"/>
      <c r="VFC253" s="436"/>
      <c r="VFD253" s="436"/>
      <c r="VFE253" s="436"/>
      <c r="VFF253" s="436"/>
      <c r="VFG253" s="436"/>
      <c r="VFH253" s="436"/>
      <c r="VFI253" s="436"/>
      <c r="VFJ253" s="436"/>
      <c r="VFK253" s="436"/>
      <c r="VFL253" s="436"/>
      <c r="VFM253" s="436"/>
      <c r="VFN253" s="436"/>
      <c r="VFO253" s="436"/>
      <c r="VFP253" s="436"/>
      <c r="VFQ253" s="436"/>
      <c r="VFR253" s="436"/>
      <c r="VFS253" s="436"/>
      <c r="VFT253" s="436"/>
      <c r="VFU253" s="436"/>
      <c r="VFV253" s="436"/>
      <c r="VFW253" s="436"/>
      <c r="VFX253" s="436"/>
      <c r="VFY253" s="436"/>
      <c r="VFZ253" s="436"/>
      <c r="VGA253" s="436"/>
      <c r="VGB253" s="436"/>
      <c r="VGC253" s="436"/>
      <c r="VGD253" s="436"/>
      <c r="VGE253" s="436"/>
      <c r="VGF253" s="436"/>
      <c r="VGG253" s="436"/>
      <c r="VGH253" s="436"/>
      <c r="VGI253" s="436"/>
      <c r="VGJ253" s="436"/>
      <c r="VGK253" s="436"/>
      <c r="VGL253" s="436"/>
      <c r="VGM253" s="436"/>
      <c r="VGN253" s="436"/>
      <c r="VGO253" s="436"/>
      <c r="VGP253" s="436"/>
      <c r="VGQ253" s="436"/>
      <c r="VGR253" s="436"/>
      <c r="VGS253" s="436"/>
      <c r="VGT253" s="436"/>
      <c r="VGU253" s="436"/>
      <c r="VGV253" s="436"/>
      <c r="VGW253" s="436"/>
      <c r="VGX253" s="436"/>
      <c r="VGY253" s="436"/>
      <c r="VGZ253" s="436"/>
      <c r="VHA253" s="436"/>
      <c r="VHB253" s="436"/>
      <c r="VHC253" s="436"/>
      <c r="VHD253" s="436"/>
      <c r="VHE253" s="436"/>
      <c r="VHF253" s="436"/>
      <c r="VHG253" s="436"/>
      <c r="VHH253" s="436"/>
      <c r="VHI253" s="436"/>
      <c r="VHJ253" s="436"/>
      <c r="VHK253" s="436"/>
      <c r="VHL253" s="436"/>
      <c r="VHM253" s="436"/>
      <c r="VHN253" s="436"/>
      <c r="VHO253" s="436"/>
      <c r="VHP253" s="436"/>
      <c r="VHQ253" s="436"/>
      <c r="VHR253" s="436"/>
      <c r="VHS253" s="436"/>
      <c r="VHT253" s="436"/>
      <c r="VHU253" s="436"/>
      <c r="VHV253" s="436"/>
      <c r="VHW253" s="436"/>
      <c r="VHX253" s="436"/>
      <c r="VHY253" s="436"/>
      <c r="VHZ253" s="436"/>
      <c r="VIA253" s="436"/>
      <c r="VIB253" s="436"/>
      <c r="VIC253" s="436"/>
      <c r="VID253" s="436"/>
      <c r="VIE253" s="436"/>
      <c r="VIF253" s="436"/>
      <c r="VIG253" s="436"/>
      <c r="VIH253" s="436"/>
      <c r="VII253" s="436"/>
      <c r="VIJ253" s="436"/>
      <c r="VIK253" s="436"/>
      <c r="VIL253" s="436"/>
      <c r="VIM253" s="436"/>
      <c r="VIN253" s="436"/>
      <c r="VIO253" s="436"/>
      <c r="VIP253" s="436"/>
      <c r="VIQ253" s="436"/>
      <c r="VIR253" s="436"/>
      <c r="VIS253" s="436"/>
      <c r="VIT253" s="436"/>
      <c r="VIU253" s="436"/>
      <c r="VIV253" s="436"/>
      <c r="VIW253" s="436"/>
      <c r="VIX253" s="436"/>
      <c r="VIY253" s="436"/>
      <c r="VIZ253" s="436"/>
      <c r="VJA253" s="436"/>
      <c r="VJB253" s="436"/>
      <c r="VJC253" s="436"/>
      <c r="VJD253" s="436"/>
      <c r="VJE253" s="436"/>
      <c r="VJF253" s="436"/>
      <c r="VJG253" s="436"/>
      <c r="VJH253" s="436"/>
      <c r="VJI253" s="436"/>
      <c r="VJJ253" s="436"/>
      <c r="VJK253" s="436"/>
      <c r="VJL253" s="436"/>
      <c r="VJM253" s="436"/>
      <c r="VJN253" s="436"/>
      <c r="VJO253" s="436"/>
      <c r="VJP253" s="436"/>
      <c r="VJQ253" s="436"/>
      <c r="VJR253" s="436"/>
      <c r="VJS253" s="436"/>
      <c r="VJT253" s="436"/>
      <c r="VJU253" s="436"/>
      <c r="VJV253" s="436"/>
      <c r="VJW253" s="436"/>
      <c r="VJX253" s="436"/>
      <c r="VJY253" s="436"/>
      <c r="VJZ253" s="436"/>
      <c r="VKA253" s="436"/>
      <c r="VKB253" s="436"/>
      <c r="VKC253" s="436"/>
      <c r="VKD253" s="436"/>
      <c r="VKE253" s="436"/>
      <c r="VKF253" s="436"/>
      <c r="VKG253" s="436"/>
      <c r="VKH253" s="436"/>
      <c r="VKI253" s="436"/>
      <c r="VKJ253" s="436"/>
      <c r="VKK253" s="436"/>
      <c r="VKL253" s="436"/>
      <c r="VKM253" s="436"/>
      <c r="VKN253" s="436"/>
      <c r="VKO253" s="436"/>
      <c r="VKP253" s="436"/>
      <c r="VKQ253" s="436"/>
      <c r="VKR253" s="436"/>
      <c r="VKS253" s="436"/>
      <c r="VKT253" s="436"/>
      <c r="VKU253" s="436"/>
      <c r="VKV253" s="436"/>
      <c r="VKW253" s="436"/>
      <c r="VKX253" s="436"/>
      <c r="VKY253" s="436"/>
      <c r="VKZ253" s="436"/>
      <c r="VLA253" s="436"/>
      <c r="VLB253" s="436"/>
      <c r="VLC253" s="436"/>
      <c r="VLD253" s="436"/>
      <c r="VLE253" s="436"/>
      <c r="VLF253" s="436"/>
      <c r="VLG253" s="436"/>
      <c r="VLH253" s="436"/>
      <c r="VLI253" s="436"/>
      <c r="VLJ253" s="436"/>
      <c r="VLK253" s="436"/>
      <c r="VLL253" s="436"/>
      <c r="VLM253" s="436"/>
      <c r="VLN253" s="436"/>
      <c r="VLO253" s="436"/>
      <c r="VLP253" s="436"/>
      <c r="VLQ253" s="436"/>
      <c r="VLR253" s="436"/>
      <c r="VLS253" s="436"/>
      <c r="VLT253" s="436"/>
      <c r="VLU253" s="436"/>
      <c r="VLV253" s="436"/>
      <c r="VLW253" s="436"/>
      <c r="VLX253" s="436"/>
      <c r="VLY253" s="436"/>
      <c r="VLZ253" s="436"/>
      <c r="VMA253" s="436"/>
      <c r="VMB253" s="436"/>
      <c r="VMC253" s="436"/>
      <c r="VMD253" s="436"/>
      <c r="VME253" s="436"/>
      <c r="VMF253" s="436"/>
      <c r="VMG253" s="436"/>
      <c r="VMH253" s="436"/>
      <c r="VMI253" s="436"/>
      <c r="VMJ253" s="436"/>
      <c r="VMK253" s="436"/>
      <c r="VML253" s="436"/>
      <c r="VMM253" s="436"/>
      <c r="VMN253" s="436"/>
      <c r="VMO253" s="436"/>
      <c r="VMP253" s="436"/>
      <c r="VMQ253" s="436"/>
      <c r="VMR253" s="436"/>
      <c r="VMS253" s="436"/>
      <c r="VMT253" s="436"/>
      <c r="VMU253" s="436"/>
      <c r="VMV253" s="436"/>
      <c r="VMW253" s="436"/>
      <c r="VMX253" s="436"/>
      <c r="VMY253" s="436"/>
      <c r="VMZ253" s="436"/>
      <c r="VNA253" s="436"/>
      <c r="VNB253" s="436"/>
      <c r="VNC253" s="436"/>
      <c r="VND253" s="436"/>
      <c r="VNE253" s="436"/>
      <c r="VNF253" s="436"/>
      <c r="VNG253" s="436"/>
      <c r="VNH253" s="436"/>
      <c r="VNI253" s="436"/>
      <c r="VNJ253" s="436"/>
      <c r="VNK253" s="436"/>
      <c r="VNL253" s="436"/>
      <c r="VNM253" s="436"/>
      <c r="VNN253" s="436"/>
      <c r="VNO253" s="436"/>
      <c r="VNP253" s="436"/>
      <c r="VNQ253" s="436"/>
      <c r="VNR253" s="436"/>
      <c r="VNS253" s="436"/>
      <c r="VNT253" s="436"/>
      <c r="VNU253" s="436"/>
      <c r="VNV253" s="436"/>
      <c r="VNW253" s="436"/>
      <c r="VNX253" s="436"/>
      <c r="VNY253" s="436"/>
      <c r="VNZ253" s="436"/>
      <c r="VOA253" s="436"/>
      <c r="VOB253" s="436"/>
      <c r="VOC253" s="436"/>
      <c r="VOD253" s="436"/>
      <c r="VOE253" s="436"/>
      <c r="VOF253" s="436"/>
      <c r="VOG253" s="436"/>
      <c r="VOH253" s="436"/>
      <c r="VOI253" s="436"/>
      <c r="VOJ253" s="436"/>
      <c r="VOK253" s="436"/>
      <c r="VOL253" s="436"/>
      <c r="VOM253" s="436"/>
      <c r="VON253" s="436"/>
      <c r="VOO253" s="436"/>
      <c r="VOP253" s="436"/>
      <c r="VOQ253" s="436"/>
      <c r="VOR253" s="436"/>
      <c r="VOS253" s="436"/>
      <c r="VOT253" s="436"/>
      <c r="VOU253" s="436"/>
      <c r="VOV253" s="436"/>
      <c r="VOW253" s="436"/>
      <c r="VOX253" s="436"/>
      <c r="VOY253" s="436"/>
      <c r="VOZ253" s="436"/>
      <c r="VPA253" s="436"/>
      <c r="VPB253" s="436"/>
      <c r="VPC253" s="436"/>
      <c r="VPD253" s="436"/>
      <c r="VPE253" s="436"/>
      <c r="VPF253" s="436"/>
      <c r="VPG253" s="436"/>
      <c r="VPH253" s="436"/>
      <c r="VPI253" s="436"/>
      <c r="VPJ253" s="436"/>
      <c r="VPK253" s="436"/>
      <c r="VPL253" s="436"/>
      <c r="VPM253" s="436"/>
      <c r="VPN253" s="436"/>
      <c r="VPO253" s="436"/>
      <c r="VPP253" s="436"/>
      <c r="VPQ253" s="436"/>
      <c r="VPR253" s="436"/>
      <c r="VPS253" s="436"/>
      <c r="VPT253" s="436"/>
      <c r="VPU253" s="436"/>
      <c r="VPV253" s="436"/>
      <c r="VPW253" s="436"/>
      <c r="VPX253" s="436"/>
      <c r="VPY253" s="436"/>
      <c r="VPZ253" s="436"/>
      <c r="VQA253" s="436"/>
      <c r="VQB253" s="436"/>
      <c r="VQC253" s="436"/>
      <c r="VQD253" s="436"/>
      <c r="VQE253" s="436"/>
      <c r="VQF253" s="436"/>
      <c r="VQG253" s="436"/>
      <c r="VQH253" s="436"/>
      <c r="VQI253" s="436"/>
      <c r="VQJ253" s="436"/>
      <c r="VQK253" s="436"/>
      <c r="VQL253" s="436"/>
      <c r="VQM253" s="436"/>
      <c r="VQN253" s="436"/>
      <c r="VQO253" s="436"/>
      <c r="VQP253" s="436"/>
      <c r="VQQ253" s="436"/>
      <c r="VQR253" s="436"/>
      <c r="VQS253" s="436"/>
      <c r="VQT253" s="436"/>
      <c r="VQU253" s="436"/>
      <c r="VQV253" s="436"/>
      <c r="VQW253" s="436"/>
      <c r="VQX253" s="436"/>
      <c r="VQY253" s="436"/>
      <c r="VQZ253" s="436"/>
      <c r="VRA253" s="436"/>
      <c r="VRB253" s="436"/>
      <c r="VRC253" s="436"/>
      <c r="VRD253" s="436"/>
      <c r="VRE253" s="436"/>
      <c r="VRF253" s="436"/>
      <c r="VRG253" s="436"/>
      <c r="VRH253" s="436"/>
      <c r="VRI253" s="436"/>
      <c r="VRJ253" s="436"/>
      <c r="VRK253" s="436"/>
      <c r="VRL253" s="436"/>
      <c r="VRM253" s="436"/>
      <c r="VRN253" s="436"/>
      <c r="VRO253" s="436"/>
      <c r="VRP253" s="436"/>
      <c r="VRQ253" s="436"/>
      <c r="VRR253" s="436"/>
      <c r="VRS253" s="436"/>
      <c r="VRT253" s="436"/>
      <c r="VRU253" s="436"/>
      <c r="VRV253" s="436"/>
      <c r="VRW253" s="436"/>
      <c r="VRX253" s="436"/>
      <c r="VRY253" s="436"/>
      <c r="VRZ253" s="436"/>
      <c r="VSA253" s="436"/>
      <c r="VSB253" s="436"/>
      <c r="VSC253" s="436"/>
      <c r="VSD253" s="436"/>
      <c r="VSE253" s="436"/>
      <c r="VSF253" s="436"/>
      <c r="VSG253" s="436"/>
      <c r="VSH253" s="436"/>
      <c r="VSI253" s="436"/>
      <c r="VSJ253" s="436"/>
      <c r="VSK253" s="436"/>
      <c r="VSL253" s="436"/>
      <c r="VSM253" s="436"/>
      <c r="VSN253" s="436"/>
      <c r="VSO253" s="436"/>
      <c r="VSP253" s="436"/>
      <c r="VSQ253" s="436"/>
      <c r="VSR253" s="436"/>
      <c r="VSS253" s="436"/>
      <c r="VST253" s="436"/>
      <c r="VSU253" s="436"/>
      <c r="VSV253" s="436"/>
      <c r="VSW253" s="436"/>
      <c r="VSX253" s="436"/>
      <c r="VSY253" s="436"/>
      <c r="VSZ253" s="436"/>
      <c r="VTA253" s="436"/>
      <c r="VTB253" s="436"/>
      <c r="VTC253" s="436"/>
      <c r="VTD253" s="436"/>
      <c r="VTE253" s="436"/>
      <c r="VTF253" s="436"/>
      <c r="VTG253" s="436"/>
      <c r="VTH253" s="436"/>
      <c r="VTI253" s="436"/>
      <c r="VTJ253" s="436"/>
      <c r="VTK253" s="436"/>
      <c r="VTL253" s="436"/>
      <c r="VTM253" s="436"/>
      <c r="VTN253" s="436"/>
      <c r="VTO253" s="436"/>
      <c r="VTP253" s="436"/>
      <c r="VTQ253" s="436"/>
      <c r="VTR253" s="436"/>
      <c r="VTS253" s="436"/>
      <c r="VTT253" s="436"/>
      <c r="VTU253" s="436"/>
      <c r="VTV253" s="436"/>
      <c r="VTW253" s="436"/>
      <c r="VTX253" s="436"/>
      <c r="VTY253" s="436"/>
      <c r="VTZ253" s="436"/>
      <c r="VUA253" s="436"/>
      <c r="VUB253" s="436"/>
      <c r="VUC253" s="436"/>
      <c r="VUD253" s="436"/>
      <c r="VUE253" s="436"/>
      <c r="VUF253" s="436"/>
      <c r="VUG253" s="436"/>
      <c r="VUH253" s="436"/>
      <c r="VUI253" s="436"/>
      <c r="VUJ253" s="436"/>
      <c r="VUK253" s="436"/>
      <c r="VUL253" s="436"/>
      <c r="VUM253" s="436"/>
      <c r="VUN253" s="436"/>
      <c r="VUO253" s="436"/>
      <c r="VUP253" s="436"/>
      <c r="VUQ253" s="436"/>
      <c r="VUR253" s="436"/>
      <c r="VUS253" s="436"/>
      <c r="VUT253" s="436"/>
      <c r="VUU253" s="436"/>
      <c r="VUV253" s="436"/>
      <c r="VUW253" s="436"/>
      <c r="VUX253" s="436"/>
      <c r="VUY253" s="436"/>
      <c r="VUZ253" s="436"/>
      <c r="VVA253" s="436"/>
      <c r="VVB253" s="436"/>
      <c r="VVC253" s="436"/>
      <c r="VVD253" s="436"/>
      <c r="VVE253" s="436"/>
      <c r="VVF253" s="436"/>
      <c r="VVG253" s="436"/>
      <c r="VVH253" s="436"/>
      <c r="VVI253" s="436"/>
      <c r="VVJ253" s="436"/>
      <c r="VVK253" s="436"/>
      <c r="VVL253" s="436"/>
      <c r="VVM253" s="436"/>
      <c r="VVN253" s="436"/>
      <c r="VVO253" s="436"/>
      <c r="VVP253" s="436"/>
      <c r="VVQ253" s="436"/>
      <c r="VVR253" s="436"/>
      <c r="VVS253" s="436"/>
      <c r="VVT253" s="436"/>
      <c r="VVU253" s="436"/>
      <c r="VVV253" s="436"/>
      <c r="VVW253" s="436"/>
      <c r="VVX253" s="436"/>
      <c r="VVY253" s="436"/>
      <c r="VVZ253" s="436"/>
      <c r="VWA253" s="436"/>
      <c r="VWB253" s="436"/>
      <c r="VWC253" s="436"/>
      <c r="VWD253" s="436"/>
      <c r="VWE253" s="436"/>
      <c r="VWF253" s="436"/>
      <c r="VWG253" s="436"/>
      <c r="VWH253" s="436"/>
      <c r="VWI253" s="436"/>
      <c r="VWJ253" s="436"/>
      <c r="VWK253" s="436"/>
      <c r="VWL253" s="436"/>
      <c r="VWM253" s="436"/>
      <c r="VWN253" s="436"/>
      <c r="VWO253" s="436"/>
      <c r="VWP253" s="436"/>
      <c r="VWQ253" s="436"/>
      <c r="VWR253" s="436"/>
      <c r="VWS253" s="436"/>
      <c r="VWT253" s="436"/>
      <c r="VWU253" s="436"/>
      <c r="VWV253" s="436"/>
      <c r="VWW253" s="436"/>
      <c r="VWX253" s="436"/>
      <c r="VWY253" s="436"/>
      <c r="VWZ253" s="436"/>
      <c r="VXA253" s="436"/>
      <c r="VXB253" s="436"/>
      <c r="VXC253" s="436"/>
      <c r="VXD253" s="436"/>
      <c r="VXE253" s="436"/>
      <c r="VXF253" s="436"/>
      <c r="VXG253" s="436"/>
      <c r="VXH253" s="436"/>
      <c r="VXI253" s="436"/>
      <c r="VXJ253" s="436"/>
      <c r="VXK253" s="436"/>
      <c r="VXL253" s="436"/>
      <c r="VXM253" s="436"/>
      <c r="VXN253" s="436"/>
      <c r="VXO253" s="436"/>
      <c r="VXP253" s="436"/>
      <c r="VXQ253" s="436"/>
      <c r="VXR253" s="436"/>
      <c r="VXS253" s="436"/>
      <c r="VXT253" s="436"/>
      <c r="VXU253" s="436"/>
      <c r="VXV253" s="436"/>
      <c r="VXW253" s="436"/>
      <c r="VXX253" s="436"/>
      <c r="VXY253" s="436"/>
      <c r="VXZ253" s="436"/>
      <c r="VYA253" s="436"/>
      <c r="VYB253" s="436"/>
      <c r="VYC253" s="436"/>
      <c r="VYD253" s="436"/>
      <c r="VYE253" s="436"/>
      <c r="VYF253" s="436"/>
      <c r="VYG253" s="436"/>
      <c r="VYH253" s="436"/>
      <c r="VYI253" s="436"/>
      <c r="VYJ253" s="436"/>
      <c r="VYK253" s="436"/>
      <c r="VYL253" s="436"/>
      <c r="VYM253" s="436"/>
      <c r="VYN253" s="436"/>
      <c r="VYO253" s="436"/>
      <c r="VYP253" s="436"/>
      <c r="VYQ253" s="436"/>
      <c r="VYR253" s="436"/>
      <c r="VYS253" s="436"/>
      <c r="VYT253" s="436"/>
      <c r="VYU253" s="436"/>
      <c r="VYV253" s="436"/>
      <c r="VYW253" s="436"/>
      <c r="VYX253" s="436"/>
      <c r="VYY253" s="436"/>
      <c r="VYZ253" s="436"/>
      <c r="VZA253" s="436"/>
      <c r="VZB253" s="436"/>
      <c r="VZC253" s="436"/>
      <c r="VZD253" s="436"/>
      <c r="VZE253" s="436"/>
      <c r="VZF253" s="436"/>
      <c r="VZG253" s="436"/>
      <c r="VZH253" s="436"/>
      <c r="VZI253" s="436"/>
      <c r="VZJ253" s="436"/>
      <c r="VZK253" s="436"/>
      <c r="VZL253" s="436"/>
      <c r="VZM253" s="436"/>
      <c r="VZN253" s="436"/>
      <c r="VZO253" s="436"/>
      <c r="VZP253" s="436"/>
      <c r="VZQ253" s="436"/>
      <c r="VZR253" s="436"/>
      <c r="VZS253" s="436"/>
      <c r="VZT253" s="436"/>
      <c r="VZU253" s="436"/>
      <c r="VZV253" s="436"/>
      <c r="VZW253" s="436"/>
      <c r="VZX253" s="436"/>
      <c r="VZY253" s="436"/>
      <c r="VZZ253" s="436"/>
      <c r="WAA253" s="436"/>
      <c r="WAB253" s="436"/>
      <c r="WAC253" s="436"/>
      <c r="WAD253" s="436"/>
      <c r="WAE253" s="436"/>
      <c r="WAF253" s="436"/>
      <c r="WAG253" s="436"/>
      <c r="WAH253" s="436"/>
      <c r="WAI253" s="436"/>
      <c r="WAJ253" s="436"/>
      <c r="WAK253" s="436"/>
      <c r="WAL253" s="436"/>
      <c r="WAM253" s="436"/>
      <c r="WAN253" s="436"/>
      <c r="WAO253" s="436"/>
      <c r="WAP253" s="436"/>
      <c r="WAQ253" s="436"/>
      <c r="WAR253" s="436"/>
      <c r="WAS253" s="436"/>
      <c r="WAT253" s="436"/>
      <c r="WAU253" s="436"/>
      <c r="WAV253" s="436"/>
      <c r="WAW253" s="436"/>
      <c r="WAX253" s="436"/>
      <c r="WAY253" s="436"/>
      <c r="WAZ253" s="436"/>
      <c r="WBA253" s="436"/>
      <c r="WBB253" s="436"/>
      <c r="WBC253" s="436"/>
      <c r="WBD253" s="436"/>
      <c r="WBE253" s="436"/>
      <c r="WBF253" s="436"/>
      <c r="WBG253" s="436"/>
      <c r="WBH253" s="436"/>
      <c r="WBI253" s="436"/>
      <c r="WBJ253" s="436"/>
      <c r="WBK253" s="436"/>
      <c r="WBL253" s="436"/>
      <c r="WBM253" s="436"/>
      <c r="WBN253" s="436"/>
      <c r="WBO253" s="436"/>
      <c r="WBP253" s="436"/>
      <c r="WBQ253" s="436"/>
      <c r="WBR253" s="436"/>
      <c r="WBS253" s="436"/>
      <c r="WBT253" s="436"/>
      <c r="WBU253" s="436"/>
      <c r="WBV253" s="436"/>
      <c r="WBW253" s="436"/>
      <c r="WBX253" s="436"/>
      <c r="WBY253" s="436"/>
      <c r="WBZ253" s="436"/>
      <c r="WCA253" s="436"/>
      <c r="WCB253" s="436"/>
      <c r="WCC253" s="436"/>
      <c r="WCD253" s="436"/>
      <c r="WCE253" s="436"/>
      <c r="WCF253" s="436"/>
      <c r="WCG253" s="436"/>
      <c r="WCH253" s="436"/>
      <c r="WCI253" s="436"/>
      <c r="WCJ253" s="436"/>
      <c r="WCK253" s="436"/>
      <c r="WCL253" s="436"/>
      <c r="WCM253" s="436"/>
      <c r="WCN253" s="436"/>
      <c r="WCO253" s="436"/>
      <c r="WCP253" s="436"/>
      <c r="WCQ253" s="436"/>
      <c r="WCR253" s="436"/>
      <c r="WCS253" s="436"/>
      <c r="WCT253" s="436"/>
      <c r="WCU253" s="436"/>
      <c r="WCV253" s="436"/>
      <c r="WCW253" s="436"/>
      <c r="WCX253" s="436"/>
      <c r="WCY253" s="436"/>
      <c r="WCZ253" s="436"/>
      <c r="WDA253" s="436"/>
      <c r="WDB253" s="436"/>
      <c r="WDC253" s="436"/>
      <c r="WDD253" s="436"/>
      <c r="WDE253" s="436"/>
      <c r="WDF253" s="436"/>
      <c r="WDG253" s="436"/>
      <c r="WDH253" s="436"/>
      <c r="WDI253" s="436"/>
      <c r="WDJ253" s="436"/>
      <c r="WDK253" s="436"/>
      <c r="WDL253" s="436"/>
      <c r="WDM253" s="436"/>
      <c r="WDN253" s="436"/>
      <c r="WDO253" s="436"/>
      <c r="WDP253" s="436"/>
      <c r="WDQ253" s="436"/>
      <c r="WDR253" s="436"/>
      <c r="WDS253" s="436"/>
      <c r="WDT253" s="436"/>
      <c r="WDU253" s="436"/>
      <c r="WDV253" s="436"/>
      <c r="WDW253" s="436"/>
      <c r="WDX253" s="436"/>
      <c r="WDY253" s="436"/>
      <c r="WDZ253" s="436"/>
      <c r="WEA253" s="436"/>
      <c r="WEB253" s="436"/>
      <c r="WEC253" s="436"/>
      <c r="WED253" s="436"/>
      <c r="WEE253" s="436"/>
      <c r="WEF253" s="436"/>
      <c r="WEG253" s="436"/>
      <c r="WEH253" s="436"/>
      <c r="WEI253" s="436"/>
      <c r="WEJ253" s="436"/>
      <c r="WEK253" s="436"/>
      <c r="WEL253" s="436"/>
      <c r="WEM253" s="436"/>
      <c r="WEN253" s="436"/>
      <c r="WEO253" s="436"/>
      <c r="WEP253" s="436"/>
      <c r="WEQ253" s="436"/>
      <c r="WER253" s="436"/>
      <c r="WES253" s="436"/>
      <c r="WET253" s="436"/>
      <c r="WEU253" s="436"/>
      <c r="WEV253" s="436"/>
      <c r="WEW253" s="436"/>
      <c r="WEX253" s="436"/>
      <c r="WEY253" s="436"/>
      <c r="WEZ253" s="436"/>
      <c r="WFA253" s="436"/>
      <c r="WFB253" s="436"/>
      <c r="WFC253" s="436"/>
      <c r="WFD253" s="436"/>
      <c r="WFE253" s="436"/>
      <c r="WFF253" s="436"/>
      <c r="WFG253" s="436"/>
      <c r="WFH253" s="436"/>
      <c r="WFI253" s="436"/>
      <c r="WFJ253" s="436"/>
      <c r="WFK253" s="436"/>
      <c r="WFL253" s="436"/>
      <c r="WFM253" s="436"/>
      <c r="WFN253" s="436"/>
      <c r="WFO253" s="436"/>
      <c r="WFP253" s="436"/>
      <c r="WFQ253" s="436"/>
      <c r="WFR253" s="436"/>
      <c r="WFS253" s="436"/>
      <c r="WFT253" s="436"/>
      <c r="WFU253" s="436"/>
      <c r="WFV253" s="436"/>
      <c r="WFW253" s="436"/>
      <c r="WFX253" s="436"/>
      <c r="WFY253" s="436"/>
      <c r="WFZ253" s="436"/>
      <c r="WGA253" s="436"/>
      <c r="WGB253" s="436"/>
      <c r="WGC253" s="436"/>
      <c r="WGD253" s="436"/>
      <c r="WGE253" s="436"/>
      <c r="WGF253" s="436"/>
      <c r="WGG253" s="436"/>
      <c r="WGH253" s="436"/>
      <c r="WGI253" s="436"/>
      <c r="WGJ253" s="436"/>
      <c r="WGK253" s="436"/>
      <c r="WGL253" s="436"/>
      <c r="WGM253" s="436"/>
      <c r="WGN253" s="436"/>
      <c r="WGO253" s="436"/>
      <c r="WGP253" s="436"/>
      <c r="WGQ253" s="436"/>
      <c r="WGR253" s="436"/>
      <c r="WGS253" s="436"/>
      <c r="WGT253" s="436"/>
      <c r="WGU253" s="436"/>
      <c r="WGV253" s="436"/>
      <c r="WGW253" s="436"/>
      <c r="WGX253" s="436"/>
      <c r="WGY253" s="436"/>
      <c r="WGZ253" s="436"/>
      <c r="WHA253" s="436"/>
      <c r="WHB253" s="436"/>
      <c r="WHC253" s="436"/>
      <c r="WHD253" s="436"/>
      <c r="WHE253" s="436"/>
      <c r="WHF253" s="436"/>
      <c r="WHG253" s="436"/>
      <c r="WHH253" s="436"/>
      <c r="WHI253" s="436"/>
      <c r="WHJ253" s="436"/>
      <c r="WHK253" s="436"/>
      <c r="WHL253" s="436"/>
      <c r="WHM253" s="436"/>
      <c r="WHN253" s="436"/>
      <c r="WHO253" s="436"/>
      <c r="WHP253" s="436"/>
      <c r="WHQ253" s="436"/>
      <c r="WHR253" s="436"/>
      <c r="WHS253" s="436"/>
      <c r="WHT253" s="436"/>
      <c r="WHU253" s="436"/>
      <c r="WHV253" s="436"/>
      <c r="WHW253" s="436"/>
      <c r="WHX253" s="436"/>
      <c r="WHY253" s="436"/>
      <c r="WHZ253" s="436"/>
      <c r="WIA253" s="436"/>
      <c r="WIB253" s="436"/>
      <c r="WIC253" s="436"/>
      <c r="WID253" s="436"/>
      <c r="WIE253" s="436"/>
      <c r="WIF253" s="436"/>
      <c r="WIG253" s="436"/>
      <c r="WIH253" s="436"/>
      <c r="WII253" s="436"/>
      <c r="WIJ253" s="436"/>
      <c r="WIK253" s="436"/>
      <c r="WIL253" s="436"/>
      <c r="WIM253" s="436"/>
      <c r="WIN253" s="436"/>
      <c r="WIO253" s="436"/>
      <c r="WIP253" s="436"/>
      <c r="WIQ253" s="436"/>
      <c r="WIR253" s="436"/>
      <c r="WIS253" s="436"/>
      <c r="WIT253" s="436"/>
      <c r="WIU253" s="436"/>
      <c r="WIV253" s="436"/>
      <c r="WIW253" s="436"/>
      <c r="WIX253" s="436"/>
      <c r="WIY253" s="436"/>
      <c r="WIZ253" s="436"/>
      <c r="WJA253" s="436"/>
      <c r="WJB253" s="436"/>
      <c r="WJC253" s="436"/>
      <c r="WJD253" s="436"/>
      <c r="WJE253" s="436"/>
      <c r="WJF253" s="436"/>
      <c r="WJG253" s="436"/>
      <c r="WJH253" s="436"/>
      <c r="WJI253" s="436"/>
      <c r="WJJ253" s="436"/>
      <c r="WJK253" s="436"/>
      <c r="WJL253" s="436"/>
      <c r="WJM253" s="436"/>
      <c r="WJN253" s="436"/>
      <c r="WJO253" s="436"/>
      <c r="WJP253" s="436"/>
      <c r="WJQ253" s="436"/>
      <c r="WJR253" s="436"/>
      <c r="WJS253" s="436"/>
      <c r="WJT253" s="436"/>
      <c r="WJU253" s="436"/>
      <c r="WJV253" s="436"/>
      <c r="WJW253" s="436"/>
      <c r="WJX253" s="436"/>
      <c r="WJY253" s="436"/>
      <c r="WJZ253" s="436"/>
      <c r="WKA253" s="436"/>
      <c r="WKB253" s="436"/>
      <c r="WKC253" s="436"/>
      <c r="WKD253" s="436"/>
      <c r="WKE253" s="436"/>
      <c r="WKF253" s="436"/>
      <c r="WKG253" s="436"/>
      <c r="WKH253" s="436"/>
      <c r="WKI253" s="436"/>
      <c r="WKJ253" s="436"/>
      <c r="WKK253" s="436"/>
      <c r="WKL253" s="436"/>
      <c r="WKM253" s="436"/>
      <c r="WKN253" s="436"/>
      <c r="WKO253" s="436"/>
      <c r="WKP253" s="436"/>
      <c r="WKQ253" s="436"/>
      <c r="WKR253" s="436"/>
      <c r="WKS253" s="436"/>
      <c r="WKT253" s="436"/>
      <c r="WKU253" s="436"/>
      <c r="WKV253" s="436"/>
      <c r="WKW253" s="436"/>
      <c r="WKX253" s="436"/>
      <c r="WKY253" s="436"/>
      <c r="WKZ253" s="436"/>
      <c r="WLA253" s="436"/>
      <c r="WLB253" s="436"/>
      <c r="WLC253" s="436"/>
      <c r="WLD253" s="436"/>
      <c r="WLE253" s="436"/>
      <c r="WLF253" s="436"/>
      <c r="WLG253" s="436"/>
      <c r="WLH253" s="436"/>
      <c r="WLI253" s="436"/>
      <c r="WLJ253" s="436"/>
      <c r="WLK253" s="436"/>
      <c r="WLL253" s="436"/>
      <c r="WLM253" s="436"/>
      <c r="WLN253" s="436"/>
      <c r="WLO253" s="436"/>
      <c r="WLP253" s="436"/>
      <c r="WLQ253" s="436"/>
      <c r="WLR253" s="436"/>
      <c r="WLS253" s="436"/>
      <c r="WLT253" s="436"/>
      <c r="WLU253" s="436"/>
      <c r="WLV253" s="436"/>
      <c r="WLW253" s="436"/>
      <c r="WLX253" s="436"/>
      <c r="WLY253" s="436"/>
      <c r="WLZ253" s="436"/>
      <c r="WMA253" s="436"/>
      <c r="WMB253" s="436"/>
      <c r="WMC253" s="436"/>
      <c r="WMD253" s="436"/>
      <c r="WME253" s="436"/>
      <c r="WMF253" s="436"/>
      <c r="WMG253" s="436"/>
      <c r="WMH253" s="436"/>
      <c r="WMI253" s="436"/>
      <c r="WMJ253" s="436"/>
      <c r="WMK253" s="436"/>
      <c r="WML253" s="436"/>
      <c r="WMM253" s="436"/>
      <c r="WMN253" s="436"/>
      <c r="WMO253" s="436"/>
      <c r="WMP253" s="436"/>
      <c r="WMQ253" s="436"/>
      <c r="WMR253" s="436"/>
      <c r="WMS253" s="436"/>
      <c r="WMT253" s="436"/>
      <c r="WMU253" s="436"/>
      <c r="WMV253" s="436"/>
      <c r="WMW253" s="436"/>
      <c r="WMX253" s="436"/>
      <c r="WMY253" s="436"/>
      <c r="WMZ253" s="436"/>
      <c r="WNA253" s="436"/>
      <c r="WNB253" s="436"/>
      <c r="WNC253" s="436"/>
      <c r="WND253" s="436"/>
      <c r="WNE253" s="436"/>
      <c r="WNF253" s="436"/>
      <c r="WNG253" s="436"/>
      <c r="WNH253" s="436"/>
      <c r="WNI253" s="436"/>
      <c r="WNJ253" s="436"/>
      <c r="WNK253" s="436"/>
      <c r="WNL253" s="436"/>
      <c r="WNM253" s="436"/>
      <c r="WNN253" s="436"/>
      <c r="WNO253" s="436"/>
      <c r="WNP253" s="436"/>
      <c r="WNQ253" s="436"/>
      <c r="WNR253" s="436"/>
      <c r="WNS253" s="436"/>
      <c r="WNT253" s="436"/>
      <c r="WNU253" s="436"/>
      <c r="WNV253" s="436"/>
      <c r="WNW253" s="436"/>
      <c r="WNX253" s="436"/>
      <c r="WNY253" s="436"/>
      <c r="WNZ253" s="436"/>
      <c r="WOA253" s="436"/>
      <c r="WOB253" s="436"/>
      <c r="WOC253" s="436"/>
      <c r="WOD253" s="436"/>
      <c r="WOE253" s="436"/>
      <c r="WOF253" s="436"/>
      <c r="WOG253" s="436"/>
      <c r="WOH253" s="436"/>
      <c r="WOI253" s="436"/>
      <c r="WOJ253" s="436"/>
      <c r="WOK253" s="436"/>
      <c r="WOL253" s="436"/>
      <c r="WOM253" s="436"/>
      <c r="WON253" s="436"/>
      <c r="WOO253" s="436"/>
      <c r="WOP253" s="436"/>
      <c r="WOQ253" s="436"/>
      <c r="WOR253" s="436"/>
      <c r="WOS253" s="436"/>
      <c r="WOT253" s="436"/>
      <c r="WOU253" s="436"/>
      <c r="WOV253" s="436"/>
      <c r="WOW253" s="436"/>
      <c r="WOX253" s="436"/>
      <c r="WOY253" s="436"/>
      <c r="WOZ253" s="436"/>
      <c r="WPA253" s="436"/>
      <c r="WPB253" s="436"/>
      <c r="WPC253" s="436"/>
      <c r="WPD253" s="436"/>
      <c r="WPE253" s="436"/>
      <c r="WPF253" s="436"/>
      <c r="WPG253" s="436"/>
      <c r="WPH253" s="436"/>
      <c r="WPI253" s="436"/>
      <c r="WPJ253" s="436"/>
      <c r="WPK253" s="436"/>
      <c r="WPL253" s="436"/>
      <c r="WPM253" s="436"/>
      <c r="WPN253" s="436"/>
      <c r="WPO253" s="436"/>
      <c r="WPP253" s="436"/>
      <c r="WPQ253" s="436"/>
      <c r="WPR253" s="436"/>
      <c r="WPS253" s="436"/>
      <c r="WPT253" s="436"/>
      <c r="WPU253" s="436"/>
      <c r="WPV253" s="436"/>
      <c r="WPW253" s="436"/>
      <c r="WPX253" s="436"/>
      <c r="WPY253" s="436"/>
      <c r="WPZ253" s="436"/>
      <c r="WQA253" s="436"/>
      <c r="WQB253" s="436"/>
      <c r="WQC253" s="436"/>
      <c r="WQD253" s="436"/>
      <c r="WQE253" s="436"/>
      <c r="WQF253" s="436"/>
      <c r="WQG253" s="436"/>
      <c r="WQH253" s="436"/>
      <c r="WQI253" s="436"/>
      <c r="WQJ253" s="436"/>
      <c r="WQK253" s="436"/>
      <c r="WQL253" s="436"/>
      <c r="WQM253" s="436"/>
      <c r="WQN253" s="436"/>
      <c r="WQO253" s="436"/>
      <c r="WQP253" s="436"/>
      <c r="WQQ253" s="436"/>
      <c r="WQR253" s="436"/>
      <c r="WQS253" s="436"/>
      <c r="WQT253" s="436"/>
      <c r="WQU253" s="436"/>
      <c r="WQV253" s="436"/>
      <c r="WQW253" s="436"/>
      <c r="WQX253" s="436"/>
      <c r="WQY253" s="436"/>
      <c r="WQZ253" s="436"/>
      <c r="WRA253" s="436"/>
      <c r="WRB253" s="436"/>
      <c r="WRC253" s="436"/>
      <c r="WRD253" s="436"/>
      <c r="WRE253" s="436"/>
      <c r="WRF253" s="436"/>
      <c r="WRG253" s="436"/>
      <c r="WRH253" s="436"/>
      <c r="WRI253" s="436"/>
      <c r="WRJ253" s="436"/>
      <c r="WRK253" s="436"/>
      <c r="WRL253" s="436"/>
      <c r="WRM253" s="436"/>
      <c r="WRN253" s="436"/>
      <c r="WRO253" s="436"/>
      <c r="WRP253" s="436"/>
      <c r="WRQ253" s="436"/>
      <c r="WRR253" s="436"/>
      <c r="WRS253" s="436"/>
      <c r="WRT253" s="436"/>
      <c r="WRU253" s="436"/>
      <c r="WRV253" s="436"/>
      <c r="WRW253" s="436"/>
      <c r="WRX253" s="436"/>
      <c r="WRY253" s="436"/>
      <c r="WRZ253" s="436"/>
      <c r="WSA253" s="436"/>
      <c r="WSB253" s="436"/>
      <c r="WSC253" s="436"/>
      <c r="WSD253" s="436"/>
      <c r="WSE253" s="436"/>
      <c r="WSF253" s="436"/>
      <c r="WSG253" s="436"/>
      <c r="WSH253" s="436"/>
      <c r="WSI253" s="436"/>
      <c r="WSJ253" s="436"/>
      <c r="WSK253" s="436"/>
      <c r="WSL253" s="436"/>
      <c r="WSM253" s="436"/>
      <c r="WSN253" s="436"/>
      <c r="WSO253" s="436"/>
      <c r="WSP253" s="436"/>
      <c r="WSQ253" s="436"/>
      <c r="WSR253" s="436"/>
      <c r="WSS253" s="436"/>
      <c r="WST253" s="436"/>
      <c r="WSU253" s="436"/>
      <c r="WSV253" s="436"/>
      <c r="WSW253" s="436"/>
      <c r="WSX253" s="436"/>
      <c r="WSY253" s="436"/>
      <c r="WSZ253" s="436"/>
      <c r="WTA253" s="436"/>
      <c r="WTB253" s="436"/>
      <c r="WTC253" s="436"/>
      <c r="WTD253" s="436"/>
      <c r="WTE253" s="436"/>
      <c r="WTF253" s="436"/>
      <c r="WTG253" s="436"/>
      <c r="WTH253" s="436"/>
      <c r="WTI253" s="436"/>
      <c r="WTJ253" s="436"/>
      <c r="WTK253" s="436"/>
      <c r="WTL253" s="436"/>
      <c r="WTM253" s="436"/>
      <c r="WTN253" s="436"/>
      <c r="WTO253" s="436"/>
      <c r="WTP253" s="436"/>
      <c r="WTQ253" s="436"/>
      <c r="WTR253" s="436"/>
      <c r="WTS253" s="436"/>
      <c r="WTT253" s="436"/>
      <c r="WTU253" s="436"/>
      <c r="WTV253" s="436"/>
      <c r="WTW253" s="436"/>
      <c r="WTX253" s="436"/>
      <c r="WTY253" s="436"/>
      <c r="WTZ253" s="436"/>
      <c r="WUA253" s="436"/>
      <c r="WUB253" s="436"/>
      <c r="WUC253" s="436"/>
      <c r="WUD253" s="436"/>
      <c r="WUE253" s="436"/>
      <c r="WUF253" s="436"/>
      <c r="WUG253" s="436"/>
      <c r="WUH253" s="436"/>
      <c r="WUI253" s="436"/>
      <c r="WUJ253" s="436"/>
      <c r="WUK253" s="436"/>
      <c r="WUL253" s="436"/>
      <c r="WUM253" s="436"/>
      <c r="WUN253" s="436"/>
      <c r="WUO253" s="436"/>
      <c r="WUP253" s="436"/>
      <c r="WUQ253" s="436"/>
      <c r="WUR253" s="436"/>
      <c r="WUS253" s="436"/>
      <c r="WUT253" s="436"/>
      <c r="WUU253" s="436"/>
      <c r="WUV253" s="436"/>
      <c r="WUW253" s="436"/>
      <c r="WUX253" s="436"/>
      <c r="WUY253" s="436"/>
      <c r="WUZ253" s="436"/>
      <c r="WVA253" s="436"/>
      <c r="WVB253" s="436"/>
      <c r="WVC253" s="436"/>
      <c r="WVD253" s="436"/>
      <c r="WVE253" s="436"/>
      <c r="WVF253" s="436"/>
      <c r="WVG253" s="436"/>
      <c r="WVH253" s="436"/>
      <c r="WVI253" s="436"/>
      <c r="WVJ253" s="436"/>
      <c r="WVK253" s="436"/>
      <c r="WVL253" s="436"/>
      <c r="WVM253" s="436"/>
      <c r="WVN253" s="436"/>
      <c r="WVO253" s="436"/>
      <c r="WVP253" s="436"/>
      <c r="WVQ253" s="436"/>
      <c r="WVR253" s="436"/>
      <c r="WVS253" s="436"/>
      <c r="WVT253" s="436"/>
      <c r="WVU253" s="436"/>
      <c r="WVV253" s="436"/>
      <c r="WVW253" s="436"/>
      <c r="WVX253" s="436"/>
      <c r="WVY253" s="436"/>
      <c r="WVZ253" s="436"/>
      <c r="WWA253" s="436"/>
      <c r="WWB253" s="436"/>
      <c r="WWC253" s="436"/>
      <c r="WWD253" s="436"/>
      <c r="WWE253" s="436"/>
      <c r="WWF253" s="436"/>
      <c r="WWG253" s="436"/>
      <c r="WWH253" s="436"/>
      <c r="WWI253" s="436"/>
      <c r="WWJ253" s="436"/>
      <c r="WWK253" s="436"/>
      <c r="WWL253" s="436"/>
      <c r="WWM253" s="436"/>
      <c r="WWN253" s="436"/>
      <c r="WWO253" s="436"/>
      <c r="WWP253" s="436"/>
      <c r="WWQ253" s="436"/>
      <c r="WWR253" s="436"/>
      <c r="WWS253" s="436"/>
      <c r="WWT253" s="436"/>
      <c r="WWU253" s="436"/>
      <c r="WWV253" s="436"/>
      <c r="WWW253" s="436"/>
      <c r="WWX253" s="436"/>
      <c r="WWY253" s="436"/>
      <c r="WWZ253" s="436"/>
      <c r="WXA253" s="436"/>
      <c r="WXB253" s="436"/>
      <c r="WXC253" s="436"/>
      <c r="WXD253" s="436"/>
      <c r="WXE253" s="436"/>
      <c r="WXF253" s="436"/>
      <c r="WXG253" s="436"/>
      <c r="WXH253" s="436"/>
      <c r="WXI253" s="436"/>
      <c r="WXJ253" s="436"/>
      <c r="WXK253" s="436"/>
      <c r="WXL253" s="436"/>
      <c r="WXM253" s="436"/>
      <c r="WXN253" s="436"/>
      <c r="WXO253" s="436"/>
      <c r="WXP253" s="436"/>
      <c r="WXQ253" s="436"/>
      <c r="WXR253" s="436"/>
      <c r="WXS253" s="436"/>
      <c r="WXT253" s="436"/>
      <c r="WXU253" s="436"/>
      <c r="WXV253" s="436"/>
      <c r="WXW253" s="436"/>
      <c r="WXX253" s="436"/>
      <c r="WXY253" s="436"/>
      <c r="WXZ253" s="436"/>
      <c r="WYA253" s="436"/>
      <c r="WYB253" s="436"/>
      <c r="WYC253" s="436"/>
      <c r="WYD253" s="436"/>
      <c r="WYE253" s="436"/>
      <c r="WYF253" s="436"/>
      <c r="WYG253" s="436"/>
      <c r="WYH253" s="436"/>
      <c r="WYI253" s="436"/>
      <c r="WYJ253" s="436"/>
      <c r="WYK253" s="436"/>
      <c r="WYL253" s="436"/>
      <c r="WYM253" s="436"/>
      <c r="WYN253" s="436"/>
      <c r="WYO253" s="436"/>
      <c r="WYP253" s="436"/>
      <c r="WYQ253" s="436"/>
      <c r="WYR253" s="436"/>
      <c r="WYS253" s="436"/>
      <c r="WYT253" s="436"/>
      <c r="WYU253" s="436"/>
      <c r="WYV253" s="436"/>
      <c r="WYW253" s="436"/>
      <c r="WYX253" s="436"/>
      <c r="WYY253" s="436"/>
      <c r="WYZ253" s="436"/>
      <c r="WZA253" s="436"/>
      <c r="WZB253" s="436"/>
      <c r="WZC253" s="436"/>
      <c r="WZD253" s="436"/>
      <c r="WZE253" s="436"/>
      <c r="WZF253" s="436"/>
      <c r="WZG253" s="436"/>
      <c r="WZH253" s="436"/>
      <c r="WZI253" s="436"/>
      <c r="WZJ253" s="436"/>
      <c r="WZK253" s="436"/>
      <c r="WZL253" s="436"/>
      <c r="WZM253" s="436"/>
      <c r="WZN253" s="436"/>
      <c r="WZO253" s="436"/>
      <c r="WZP253" s="436"/>
      <c r="WZQ253" s="436"/>
      <c r="WZR253" s="436"/>
      <c r="WZS253" s="436"/>
      <c r="WZT253" s="436"/>
      <c r="WZU253" s="436"/>
      <c r="WZV253" s="436"/>
      <c r="WZW253" s="436"/>
      <c r="WZX253" s="436"/>
      <c r="WZY253" s="436"/>
      <c r="WZZ253" s="436"/>
      <c r="XAA253" s="436"/>
      <c r="XAB253" s="436"/>
      <c r="XAC253" s="436"/>
      <c r="XAD253" s="436"/>
      <c r="XAE253" s="436"/>
      <c r="XAF253" s="436"/>
      <c r="XAG253" s="436"/>
      <c r="XAH253" s="436"/>
      <c r="XAI253" s="436"/>
      <c r="XAJ253" s="436"/>
      <c r="XAK253" s="436"/>
      <c r="XAL253" s="436"/>
      <c r="XAM253" s="436"/>
      <c r="XAN253" s="436"/>
      <c r="XAO253" s="436"/>
      <c r="XAP253" s="436"/>
      <c r="XAQ253" s="436"/>
      <c r="XAR253" s="436"/>
      <c r="XAS253" s="436"/>
      <c r="XAT253" s="436"/>
      <c r="XAU253" s="436"/>
      <c r="XAV253" s="436"/>
      <c r="XAW253" s="436"/>
      <c r="XAX253" s="436"/>
      <c r="XAY253" s="436"/>
      <c r="XAZ253" s="436"/>
      <c r="XBA253" s="436"/>
      <c r="XBB253" s="436"/>
      <c r="XBC253" s="436"/>
      <c r="XBD253" s="436"/>
      <c r="XBE253" s="436"/>
      <c r="XBF253" s="436"/>
      <c r="XBG253" s="436"/>
      <c r="XBH253" s="436"/>
    </row>
    <row r="254" spans="1:16284" ht="4" customHeight="1" thickBot="1">
      <c r="B254" s="283"/>
      <c r="C254" s="284"/>
      <c r="D254" s="284"/>
      <c r="E254" s="284"/>
      <c r="F254" s="284"/>
      <c r="G254" s="284"/>
      <c r="H254" s="284"/>
      <c r="I254" s="284"/>
      <c r="J254" s="284"/>
      <c r="K254" s="284"/>
      <c r="L254" s="284"/>
      <c r="M254" s="491"/>
      <c r="N254" s="284"/>
      <c r="O254" s="284"/>
      <c r="P254" s="284"/>
      <c r="Q254" s="284"/>
      <c r="R254" s="284"/>
      <c r="S254" s="284"/>
      <c r="T254" s="284"/>
      <c r="U254" s="285"/>
      <c r="W254" s="509"/>
      <c r="X254" s="509"/>
      <c r="Y254" s="509"/>
      <c r="Z254" s="509"/>
      <c r="AA254" s="509"/>
      <c r="AB254" s="509"/>
      <c r="AC254" s="509"/>
      <c r="AD254" s="509"/>
      <c r="AE254" s="509"/>
      <c r="AH254" s="344"/>
    </row>
    <row r="255" spans="1:16284" ht="23" customHeight="1">
      <c r="W255" s="509"/>
      <c r="X255" s="509"/>
      <c r="Y255" s="509"/>
      <c r="Z255" s="509"/>
      <c r="AA255" s="509"/>
      <c r="AB255" s="509"/>
      <c r="AC255" s="509"/>
      <c r="AD255" s="509"/>
      <c r="AE255" s="509"/>
      <c r="AF255" s="344"/>
      <c r="AG255" s="344"/>
      <c r="AH255" s="344"/>
      <c r="AK255" s="532"/>
      <c r="AL255" s="532"/>
      <c r="AM255" s="532"/>
      <c r="AN255" s="532"/>
      <c r="AO255" s="28"/>
    </row>
    <row r="256" spans="1:16284" ht="23" customHeight="1">
      <c r="W256" s="509"/>
      <c r="X256" s="509"/>
      <c r="Y256" s="509"/>
      <c r="Z256" s="509"/>
      <c r="AA256" s="509"/>
      <c r="AB256" s="509"/>
      <c r="AC256" s="509"/>
      <c r="AD256" s="509"/>
      <c r="AE256" s="509"/>
      <c r="AF256" s="509"/>
      <c r="AG256" s="509"/>
      <c r="AH256" s="509"/>
      <c r="AK256" s="532"/>
      <c r="AL256" s="532"/>
      <c r="AM256" s="532"/>
      <c r="AN256" s="532"/>
      <c r="AO256" s="28"/>
    </row>
    <row r="257" spans="23:41" ht="23" customHeight="1">
      <c r="W257" s="509"/>
      <c r="X257" s="509"/>
      <c r="Y257" s="509"/>
      <c r="Z257" s="509"/>
      <c r="AA257" s="509"/>
      <c r="AB257" s="509"/>
      <c r="AC257" s="509"/>
      <c r="AD257" s="509"/>
      <c r="AE257" s="509"/>
      <c r="AF257" s="509"/>
      <c r="AG257" s="509"/>
      <c r="AH257" s="509"/>
      <c r="AK257" s="532"/>
      <c r="AL257" s="532"/>
      <c r="AM257" s="532"/>
      <c r="AN257" s="532"/>
      <c r="AO257" s="28"/>
    </row>
    <row r="258" spans="23:41" ht="23" customHeight="1">
      <c r="W258" s="509"/>
      <c r="X258" s="509"/>
      <c r="Y258" s="509"/>
      <c r="Z258" s="509"/>
      <c r="AA258" s="509"/>
      <c r="AB258" s="509"/>
      <c r="AC258" s="509"/>
      <c r="AD258" s="509"/>
      <c r="AE258" s="509"/>
      <c r="AF258" s="509"/>
      <c r="AG258" s="509"/>
      <c r="AH258" s="509"/>
      <c r="AK258" s="532"/>
      <c r="AL258" s="532"/>
      <c r="AM258" s="532"/>
      <c r="AN258" s="532"/>
      <c r="AO258" s="28"/>
    </row>
    <row r="259" spans="23:41" ht="4" customHeight="1">
      <c r="W259" s="509"/>
      <c r="X259" s="509"/>
      <c r="Y259" s="509"/>
      <c r="Z259" s="509"/>
      <c r="AA259" s="509"/>
      <c r="AB259" s="509"/>
      <c r="AC259" s="509"/>
      <c r="AD259" s="509"/>
      <c r="AE259" s="509"/>
      <c r="AF259" s="509"/>
      <c r="AG259" s="509"/>
      <c r="AH259" s="509"/>
      <c r="AK259" s="532"/>
      <c r="AL259" s="532"/>
      <c r="AM259" s="532"/>
      <c r="AN259" s="532"/>
      <c r="AO259" s="28"/>
    </row>
    <row r="260" spans="23:41" ht="23" customHeight="1">
      <c r="W260" s="509"/>
      <c r="X260" s="509"/>
      <c r="Y260" s="509"/>
      <c r="Z260" s="509"/>
      <c r="AA260" s="509"/>
      <c r="AB260" s="509"/>
      <c r="AC260" s="509"/>
      <c r="AD260" s="509"/>
      <c r="AE260" s="509"/>
      <c r="AF260" s="509"/>
      <c r="AG260" s="509"/>
      <c r="AH260" s="509"/>
      <c r="AK260" s="532"/>
      <c r="AL260" s="532"/>
      <c r="AM260" s="532"/>
      <c r="AN260" s="532"/>
      <c r="AO260" s="28"/>
    </row>
    <row r="261" spans="23:41" ht="23" customHeight="1">
      <c r="AF261" s="509"/>
      <c r="AG261" s="509"/>
      <c r="AH261" s="509"/>
      <c r="AK261" s="532"/>
      <c r="AL261" s="532"/>
      <c r="AM261" s="532"/>
      <c r="AN261" s="532"/>
      <c r="AO261" s="28"/>
    </row>
    <row r="262" spans="23:41" ht="23" customHeight="1">
      <c r="AF262" s="509"/>
      <c r="AG262" s="509"/>
      <c r="AH262" s="509"/>
      <c r="AK262" s="532"/>
      <c r="AL262" s="532"/>
      <c r="AM262" s="532"/>
      <c r="AN262" s="532"/>
      <c r="AO262" s="28"/>
    </row>
  </sheetData>
  <sheetProtection sheet="1" objects="1" scenarios="1"/>
  <dataConsolidate/>
  <mergeCells count="160">
    <mergeCell ref="P186:Q186"/>
    <mergeCell ref="P193:Q193"/>
    <mergeCell ref="P190:Q190"/>
    <mergeCell ref="P188:Q188"/>
    <mergeCell ref="P189:Q189"/>
    <mergeCell ref="O225:R225"/>
    <mergeCell ref="O224:R224"/>
    <mergeCell ref="O223:R223"/>
    <mergeCell ref="C242:T242"/>
    <mergeCell ref="C234:T234"/>
    <mergeCell ref="L212:M212"/>
    <mergeCell ref="L211:M211"/>
    <mergeCell ref="L210:M210"/>
    <mergeCell ref="P187:Q187"/>
    <mergeCell ref="L189:M189"/>
    <mergeCell ref="L188:M188"/>
    <mergeCell ref="AB83:AD83"/>
    <mergeCell ref="R96:R97"/>
    <mergeCell ref="Z183:AB183"/>
    <mergeCell ref="P179:Q179"/>
    <mergeCell ref="P178:Q178"/>
    <mergeCell ref="C250:T250"/>
    <mergeCell ref="C237:T237"/>
    <mergeCell ref="C238:T238"/>
    <mergeCell ref="C239:T239"/>
    <mergeCell ref="C241:T241"/>
    <mergeCell ref="C247:T247"/>
    <mergeCell ref="C248:T248"/>
    <mergeCell ref="C249:T249"/>
    <mergeCell ref="P213:Q213"/>
    <mergeCell ref="L213:M213"/>
    <mergeCell ref="C233:T233"/>
    <mergeCell ref="C232:T232"/>
    <mergeCell ref="C236:T236"/>
    <mergeCell ref="C240:T240"/>
    <mergeCell ref="C245:T245"/>
    <mergeCell ref="C246:T246"/>
    <mergeCell ref="R217:T217"/>
    <mergeCell ref="O227:R227"/>
    <mergeCell ref="O226:R226"/>
    <mergeCell ref="H145:I145"/>
    <mergeCell ref="M83:S84"/>
    <mergeCell ref="M85:O86"/>
    <mergeCell ref="E145:F145"/>
    <mergeCell ref="R146:T146"/>
    <mergeCell ref="C235:T235"/>
    <mergeCell ref="C252:T253"/>
    <mergeCell ref="AK1:AN1"/>
    <mergeCell ref="L186:M186"/>
    <mergeCell ref="L185:M185"/>
    <mergeCell ref="L184:M184"/>
    <mergeCell ref="L183:M183"/>
    <mergeCell ref="L182:M182"/>
    <mergeCell ref="L181:M181"/>
    <mergeCell ref="L180:M180"/>
    <mergeCell ref="L179:M179"/>
    <mergeCell ref="D117:M117"/>
    <mergeCell ref="M143:M144"/>
    <mergeCell ref="K143:L144"/>
    <mergeCell ref="Z185:AB185"/>
    <mergeCell ref="Z184:AB184"/>
    <mergeCell ref="P181:Q181"/>
    <mergeCell ref="P180:Q180"/>
    <mergeCell ref="AE83:AF83"/>
    <mergeCell ref="AC111:AD111"/>
    <mergeCell ref="AB120:AD120"/>
    <mergeCell ref="O155:R155"/>
    <mergeCell ref="C6:D6"/>
    <mergeCell ref="E5:H5"/>
    <mergeCell ref="E6:H6"/>
    <mergeCell ref="E8:H8"/>
    <mergeCell ref="K8:M8"/>
    <mergeCell ref="AB148:AD148"/>
    <mergeCell ref="P8:U8"/>
    <mergeCell ref="P9:U9"/>
    <mergeCell ref="P11:U11"/>
    <mergeCell ref="I6:J6"/>
    <mergeCell ref="C14:M15"/>
    <mergeCell ref="R93:R95"/>
    <mergeCell ref="M109:O109"/>
    <mergeCell ref="M89:R91"/>
    <mergeCell ref="D68:I70"/>
    <mergeCell ref="M81:S81"/>
    <mergeCell ref="K141:N141"/>
    <mergeCell ref="E141:H141"/>
    <mergeCell ref="R75:T75"/>
    <mergeCell ref="D59:I60"/>
    <mergeCell ref="L59:R60"/>
    <mergeCell ref="I155:L155"/>
    <mergeCell ref="I156:L156"/>
    <mergeCell ref="I157:L157"/>
    <mergeCell ref="L209:M209"/>
    <mergeCell ref="L208:M208"/>
    <mergeCell ref="L203:M203"/>
    <mergeCell ref="L202:M202"/>
    <mergeCell ref="R171:T171"/>
    <mergeCell ref="L194:M194"/>
    <mergeCell ref="L178:M178"/>
    <mergeCell ref="L187:M187"/>
    <mergeCell ref="L207:M207"/>
    <mergeCell ref="L206:M206"/>
    <mergeCell ref="L205:M205"/>
    <mergeCell ref="L204:M204"/>
    <mergeCell ref="L190:M190"/>
    <mergeCell ref="L197:M197"/>
    <mergeCell ref="L196:M196"/>
    <mergeCell ref="L195:M195"/>
    <mergeCell ref="I160:L160"/>
    <mergeCell ref="I161:L161"/>
    <mergeCell ref="I162:L162"/>
    <mergeCell ref="I163:L163"/>
    <mergeCell ref="I165:L165"/>
    <mergeCell ref="AV105:AW105"/>
    <mergeCell ref="R189:S189"/>
    <mergeCell ref="L201:M201"/>
    <mergeCell ref="L200:M200"/>
    <mergeCell ref="L199:M199"/>
    <mergeCell ref="L198:M198"/>
    <mergeCell ref="L191:M191"/>
    <mergeCell ref="I164:L164"/>
    <mergeCell ref="P185:Q185"/>
    <mergeCell ref="P184:Q184"/>
    <mergeCell ref="P183:Q183"/>
    <mergeCell ref="P192:Q192"/>
    <mergeCell ref="P191:Q191"/>
    <mergeCell ref="L193:M193"/>
    <mergeCell ref="L192:M192"/>
    <mergeCell ref="D167:M167"/>
    <mergeCell ref="O167:P167"/>
    <mergeCell ref="O166:P166"/>
    <mergeCell ref="P182:Q182"/>
    <mergeCell ref="AE148:AF148"/>
    <mergeCell ref="I158:L158"/>
    <mergeCell ref="I159:L159"/>
    <mergeCell ref="I154:L154"/>
    <mergeCell ref="D152:M152"/>
    <mergeCell ref="L68:R70"/>
    <mergeCell ref="AY105:AZ105"/>
    <mergeCell ref="D137:M137"/>
    <mergeCell ref="O136:P136"/>
    <mergeCell ref="O137:P137"/>
    <mergeCell ref="P5:U5"/>
    <mergeCell ref="P6:U6"/>
    <mergeCell ref="M101:S102"/>
    <mergeCell ref="C8:D8"/>
    <mergeCell ref="I8:J8"/>
    <mergeCell ref="K5:M5"/>
    <mergeCell ref="K6:M6"/>
    <mergeCell ref="C9:D9"/>
    <mergeCell ref="E9:H9"/>
    <mergeCell ref="E11:H11"/>
    <mergeCell ref="C11:D11"/>
    <mergeCell ref="K9:M9"/>
    <mergeCell ref="K11:M11"/>
    <mergeCell ref="C5:D5"/>
    <mergeCell ref="AQ104:AT104"/>
    <mergeCell ref="AE120:AF120"/>
    <mergeCell ref="E119:G119"/>
    <mergeCell ref="I119:K119"/>
    <mergeCell ref="AP105:AU105"/>
  </mergeCells>
  <conditionalFormatting sqref="M83:S93 S94:S97 M94:Q95 R96 M96:P97">
    <cfRule type="expression" dxfId="34" priority="23">
      <formula>$AE$21="nein"</formula>
    </cfRule>
  </conditionalFormatting>
  <conditionalFormatting sqref="C217 C179:C214">
    <cfRule type="expression" dxfId="33" priority="52">
      <formula>ISNA($D179)=TRUE</formula>
    </cfRule>
  </conditionalFormatting>
  <conditionalFormatting sqref="O223">
    <cfRule type="expression" dxfId="32" priority="51">
      <formula>$Z$227=TRUE</formula>
    </cfRule>
  </conditionalFormatting>
  <conditionalFormatting sqref="O224">
    <cfRule type="expression" dxfId="31" priority="50">
      <formula>$Z$228=TRUE</formula>
    </cfRule>
  </conditionalFormatting>
  <conditionalFormatting sqref="O225">
    <cfRule type="expression" dxfId="30" priority="49">
      <formula>$Z$229=TRUE</formula>
    </cfRule>
  </conditionalFormatting>
  <conditionalFormatting sqref="O226">
    <cfRule type="expression" dxfId="29" priority="48">
      <formula>$Z$230=TRUE</formula>
    </cfRule>
  </conditionalFormatting>
  <conditionalFormatting sqref="W231">
    <cfRule type="colorScale" priority="47">
      <colorScale>
        <cfvo type="min"/>
        <cfvo type="max"/>
        <color rgb="FFFF7128"/>
        <color rgb="FFFFEF9C"/>
      </colorScale>
    </cfRule>
  </conditionalFormatting>
  <conditionalFormatting sqref="O227">
    <cfRule type="expression" dxfId="28" priority="46">
      <formula>$Z$231=TRUE</formula>
    </cfRule>
  </conditionalFormatting>
  <conditionalFormatting sqref="D22:E56 D155:M165">
    <cfRule type="expression" dxfId="27" priority="38">
      <formula>ISNA($D22)=TRUE</formula>
    </cfRule>
  </conditionalFormatting>
  <conditionalFormatting sqref="H22:I56">
    <cfRule type="expression" dxfId="26" priority="39">
      <formula>ISNA(H22)=TRUE</formula>
    </cfRule>
  </conditionalFormatting>
  <conditionalFormatting sqref="I155:L165">
    <cfRule type="expression" dxfId="25" priority="12">
      <formula>$D155=$F$81</formula>
    </cfRule>
    <cfRule type="expression" dxfId="24" priority="40">
      <formula>I155=""</formula>
    </cfRule>
  </conditionalFormatting>
  <conditionalFormatting sqref="D179:O212 D213:L213 N213:O213">
    <cfRule type="expression" dxfId="23" priority="34">
      <formula>$D179=""</formula>
    </cfRule>
  </conditionalFormatting>
  <conditionalFormatting sqref="F22">
    <cfRule type="expression" dxfId="22" priority="33">
      <formula>ISNA($D22)=TRUE</formula>
    </cfRule>
  </conditionalFormatting>
  <conditionalFormatting sqref="F23:F56">
    <cfRule type="expression" dxfId="21" priority="31">
      <formula>ISNA($D23)=TRUE</formula>
    </cfRule>
  </conditionalFormatting>
  <conditionalFormatting sqref="T112">
    <cfRule type="expression" dxfId="20" priority="96">
      <formula>$F120="leer lassen"</formula>
    </cfRule>
  </conditionalFormatting>
  <conditionalFormatting sqref="D68:I70">
    <cfRule type="expression" dxfId="19" priority="27">
      <formula>$D$68=""</formula>
    </cfRule>
  </conditionalFormatting>
  <conditionalFormatting sqref="L68">
    <cfRule type="expression" dxfId="18" priority="26">
      <formula>L68=""</formula>
    </cfRule>
  </conditionalFormatting>
  <conditionalFormatting sqref="P86">
    <cfRule type="expression" dxfId="17" priority="56">
      <formula>$P$86=""</formula>
    </cfRule>
  </conditionalFormatting>
  <conditionalFormatting sqref="M89:R91">
    <cfRule type="expression" dxfId="16" priority="24">
      <formula>$M$89=""</formula>
    </cfRule>
  </conditionalFormatting>
  <conditionalFormatting sqref="M81:S81">
    <cfRule type="expression" dxfId="15" priority="21">
      <formula>$AE$21="ja"</formula>
    </cfRule>
  </conditionalFormatting>
  <conditionalFormatting sqref="O155:R155">
    <cfRule type="expression" dxfId="14" priority="20">
      <formula>AND(E$9="",AE21="ja")</formula>
    </cfRule>
  </conditionalFormatting>
  <conditionalFormatting sqref="C245:C250">
    <cfRule type="expression" dxfId="13" priority="19">
      <formula>$C245=""</formula>
    </cfRule>
  </conditionalFormatting>
  <conditionalFormatting sqref="AA231">
    <cfRule type="colorScale" priority="13">
      <colorScale>
        <cfvo type="min"/>
        <cfvo type="max"/>
        <color rgb="FFFF7128"/>
        <color rgb="FFFFEF9C"/>
      </colorScale>
    </cfRule>
  </conditionalFormatting>
  <conditionalFormatting sqref="C252">
    <cfRule type="expression" dxfId="12" priority="11">
      <formula>$C252=""</formula>
    </cfRule>
  </conditionalFormatting>
  <conditionalFormatting sqref="D120:M135">
    <cfRule type="expression" dxfId="11" priority="10">
      <formula>$D120="-"</formula>
    </cfRule>
  </conditionalFormatting>
  <conditionalFormatting sqref="O120:O135">
    <cfRule type="expression" dxfId="10" priority="8">
      <formula>$O120=""</formula>
    </cfRule>
  </conditionalFormatting>
  <conditionalFormatting sqref="Q136">
    <cfRule type="expression" dxfId="9" priority="7">
      <formula>IFERROR(VLOOKUP("Seeforelle",$D$120:$D$135,1,FALSE)="Seeforelle",TRUE)</formula>
    </cfRule>
  </conditionalFormatting>
  <conditionalFormatting sqref="D137:P137 O136:P136">
    <cfRule type="expression" dxfId="8" priority="5">
      <formula>IFERROR(VLOOKUP("Truite lacustre",$D$120:$D$135,1,FALSE),TRUE)</formula>
    </cfRule>
  </conditionalFormatting>
  <conditionalFormatting sqref="O137:P137">
    <cfRule type="expression" dxfId="7" priority="6">
      <formula>$O$137=""</formula>
    </cfRule>
  </conditionalFormatting>
  <conditionalFormatting sqref="D167:M167">
    <cfRule type="expression" dxfId="6" priority="4">
      <formula>IFERROR(VLOOKUP("Seeforelle",$D$120:$D$135,1,FALSE),TRUE)</formula>
    </cfRule>
  </conditionalFormatting>
  <conditionalFormatting sqref="O166:P166">
    <cfRule type="expression" dxfId="5" priority="3">
      <formula>IFERROR(VLOOKUP("Seeforelle",$D$120:$D$135,1,FALSE),TRUE)</formula>
    </cfRule>
  </conditionalFormatting>
  <conditionalFormatting sqref="O167:P167">
    <cfRule type="expression" dxfId="4" priority="1">
      <formula>IFERROR(VLOOKUP("Seeforelle",$D$120:$D$135,1,FALSE),TRUE)</formula>
    </cfRule>
  </conditionalFormatting>
  <conditionalFormatting sqref="O167:P167">
    <cfRule type="expression" dxfId="3" priority="2">
      <formula>$O$137=""</formula>
    </cfRule>
  </conditionalFormatting>
  <dataValidations xWindow="1066" yWindow="306" count="9">
    <dataValidation allowBlank="1" showDropDown="1" errorTitle="Zu viele Häcklein" error="Sie können nur eine Checkbox gleichzeitig abhäckeln. Bitte löschen Sie das Häcklein in einer der Kästchen._x000d_" sqref="X25 X31"/>
    <dataValidation type="custom" allowBlank="1" showInputMessage="1" showErrorMessage="1" errorTitle="ads" error="asd" sqref="X24">
      <formula1>FALSE</formula1>
    </dataValidation>
    <dataValidation type="list" allowBlank="1" showDropDown="1" showInputMessage="1" showErrorMessage="1" sqref="P179:Q183 P185:Q213">
      <formula1>"0,2,4"</formula1>
    </dataValidation>
    <dataValidation type="textLength" allowBlank="1" showInputMessage="1" promptTitle="Assistant" prompt="Justifiez votre appréciation de la composition du peuplement piscicole." sqref="D68:I70">
      <formula1>0</formula1>
      <formula2>500</formula2>
    </dataValidation>
    <dataValidation type="list" allowBlank="1" showInputMessage="1" showErrorMessage="1" errorTitle="Vérifiez votre saisie" error="Votre indication n’est pas utilisable. Référez-vous aux instructions qui apparaissent  lorsque vous cliquez sur la case." promptTitle="Assistant" prompt="Indiquez la limite supérieure de la classe correspondante (par pas de 10). Une liste vous est proposée si vous cliquez sur la flèche en bas à droite de la case." sqref="P86">
      <formula1>$AJ$85:$AJ$125</formula1>
    </dataValidation>
    <dataValidation type="list" allowBlank="1" showInputMessage="1" showErrorMessage="1" errorTitle="Saisie incorrecte" error="Les seules mentions autorisées sont._x000d__x000a_-forte_x000a_-moyenne_x000a_-faible" promptTitle="Assistant" prompt="Calcul automatique pour la truite fario._x000d__x000d_Pour les autres espèces, évaluez la densité de population par la mention « faible », « moyenne » ou « forte »." sqref="I155:L165">
      <formula1>$W$151:$W$153</formula1>
    </dataValidation>
    <dataValidation type="custom" allowBlank="1" showErrorMessage="1" errorTitle="Falsche Eingabe" error="Einzige zulässige Werte sind &quot;ja&quot; oder &quot;nein&quot;_x000d__x000d_Wenn Sie die Seeforelle nicht berücksichtigen möchten, &quot;nein&quot; eingeben, sonst &quot;ja&quot; oder Feld leer lassen." sqref="O167:P167">
      <formula1>OR(O167="nein",O167="ja")</formula1>
    </dataValidation>
    <dataValidation type="custom" allowBlank="1" showErrorMessage="1" errorTitle="Saisie incorrecte" error="Les seules mentions autorisées sont « oui » et « non »_x000a__x000a_Si vous ne souhaitez pas prendre en compte la truite lacustre, inscrivez un « non ». Dans le cas contraire, inscrivez un « oui » ou laissez la case vide." sqref="O137:P137">
      <formula1>OR(O137="non",O137="oui")</formula1>
    </dataValidation>
    <dataValidation allowBlank="1" showInputMessage="1" promptTitle="Assistant" prompt="Justifiez votre appréciation des rapports de dominance." sqref="L68:R70"/>
  </dataValidations>
  <pageMargins left="0.75" right="0.75" top="1" bottom="1" header="0.5" footer="0.5"/>
  <pageSetup paperSize="9" orientation="portrait" horizontalDpi="4294967292" verticalDpi="4294967292"/>
  <ignoredErrors>
    <ignoredError sqref="C233 C237"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7193" r:id="rId3" name="List Box 25">
              <controlPr locked="0" defaultSize="0" autoLine="0" autoPict="0">
                <anchor moveWithCells="1">
                  <from>
                    <xdr:col>12</xdr:col>
                    <xdr:colOff>0</xdr:colOff>
                    <xdr:row>103</xdr:row>
                    <xdr:rowOff>165100</xdr:rowOff>
                  </from>
                  <to>
                    <xdr:col>17</xdr:col>
                    <xdr:colOff>1206500</xdr:colOff>
                    <xdr:row>106</xdr:row>
                    <xdr:rowOff>228600</xdr:rowOff>
                  </to>
                </anchor>
              </controlPr>
            </control>
          </mc:Choice>
          <mc:Fallback/>
        </mc:AlternateContent>
        <mc:AlternateContent xmlns:mc="http://schemas.openxmlformats.org/markup-compatibility/2006">
          <mc:Choice Requires="x14">
            <control shapeId="7458" r:id="rId4" name="Group Box 290">
              <controlPr defaultSize="0" autoFill="0" autoPict="0">
                <anchor moveWithCells="1">
                  <from>
                    <xdr:col>3</xdr:col>
                    <xdr:colOff>2120900</xdr:colOff>
                    <xdr:row>120</xdr:row>
                    <xdr:rowOff>0</xdr:rowOff>
                  </from>
                  <to>
                    <xdr:col>7</xdr:col>
                    <xdr:colOff>952500</xdr:colOff>
                    <xdr:row>121</xdr:row>
                    <xdr:rowOff>0</xdr:rowOff>
                  </to>
                </anchor>
              </controlPr>
            </control>
          </mc:Choice>
          <mc:Fallback/>
        </mc:AlternateContent>
        <mc:AlternateContent xmlns:mc="http://schemas.openxmlformats.org/markup-compatibility/2006">
          <mc:Choice Requires="x14">
            <control shapeId="7459" r:id="rId5" name="Group Box 291">
              <controlPr defaultSize="0" autoFill="0" autoPict="0">
                <anchor moveWithCells="1">
                  <from>
                    <xdr:col>3</xdr:col>
                    <xdr:colOff>2120900</xdr:colOff>
                    <xdr:row>121</xdr:row>
                    <xdr:rowOff>0</xdr:rowOff>
                  </from>
                  <to>
                    <xdr:col>7</xdr:col>
                    <xdr:colOff>952500</xdr:colOff>
                    <xdr:row>122</xdr:row>
                    <xdr:rowOff>0</xdr:rowOff>
                  </to>
                </anchor>
              </controlPr>
            </control>
          </mc:Choice>
          <mc:Fallback/>
        </mc:AlternateContent>
        <mc:AlternateContent xmlns:mc="http://schemas.openxmlformats.org/markup-compatibility/2006">
          <mc:Choice Requires="x14">
            <control shapeId="7460" r:id="rId6" name="Group Box 292">
              <controlPr defaultSize="0" autoFill="0" autoPict="0">
                <anchor moveWithCells="1">
                  <from>
                    <xdr:col>3</xdr:col>
                    <xdr:colOff>2120900</xdr:colOff>
                    <xdr:row>122</xdr:row>
                    <xdr:rowOff>0</xdr:rowOff>
                  </from>
                  <to>
                    <xdr:col>7</xdr:col>
                    <xdr:colOff>952500</xdr:colOff>
                    <xdr:row>123</xdr:row>
                    <xdr:rowOff>0</xdr:rowOff>
                  </to>
                </anchor>
              </controlPr>
            </control>
          </mc:Choice>
          <mc:Fallback/>
        </mc:AlternateContent>
        <mc:AlternateContent xmlns:mc="http://schemas.openxmlformats.org/markup-compatibility/2006">
          <mc:Choice Requires="x14">
            <control shapeId="7462" r:id="rId7" name="Group Box 294">
              <controlPr defaultSize="0" autoFill="0" autoPict="0">
                <anchor moveWithCells="1">
                  <from>
                    <xdr:col>3</xdr:col>
                    <xdr:colOff>2120900</xdr:colOff>
                    <xdr:row>123</xdr:row>
                    <xdr:rowOff>0</xdr:rowOff>
                  </from>
                  <to>
                    <xdr:col>7</xdr:col>
                    <xdr:colOff>952500</xdr:colOff>
                    <xdr:row>124</xdr:row>
                    <xdr:rowOff>0</xdr:rowOff>
                  </to>
                </anchor>
              </controlPr>
            </control>
          </mc:Choice>
          <mc:Fallback/>
        </mc:AlternateContent>
        <mc:AlternateContent xmlns:mc="http://schemas.openxmlformats.org/markup-compatibility/2006">
          <mc:Choice Requires="x14">
            <control shapeId="7463" r:id="rId8" name="Group Box 295">
              <controlPr defaultSize="0" autoFill="0" autoPict="0">
                <anchor moveWithCells="1">
                  <from>
                    <xdr:col>3</xdr:col>
                    <xdr:colOff>2120900</xdr:colOff>
                    <xdr:row>124</xdr:row>
                    <xdr:rowOff>0</xdr:rowOff>
                  </from>
                  <to>
                    <xdr:col>7</xdr:col>
                    <xdr:colOff>952500</xdr:colOff>
                    <xdr:row>125</xdr:row>
                    <xdr:rowOff>0</xdr:rowOff>
                  </to>
                </anchor>
              </controlPr>
            </control>
          </mc:Choice>
          <mc:Fallback/>
        </mc:AlternateContent>
        <mc:AlternateContent xmlns:mc="http://schemas.openxmlformats.org/markup-compatibility/2006">
          <mc:Choice Requires="x14">
            <control shapeId="7465" r:id="rId9" name="Group Box 297">
              <controlPr defaultSize="0" autoFill="0" autoPict="0">
                <anchor moveWithCells="1">
                  <from>
                    <xdr:col>3</xdr:col>
                    <xdr:colOff>2120900</xdr:colOff>
                    <xdr:row>126</xdr:row>
                    <xdr:rowOff>0</xdr:rowOff>
                  </from>
                  <to>
                    <xdr:col>7</xdr:col>
                    <xdr:colOff>952500</xdr:colOff>
                    <xdr:row>127</xdr:row>
                    <xdr:rowOff>0</xdr:rowOff>
                  </to>
                </anchor>
              </controlPr>
            </control>
          </mc:Choice>
          <mc:Fallback/>
        </mc:AlternateContent>
        <mc:AlternateContent xmlns:mc="http://schemas.openxmlformats.org/markup-compatibility/2006">
          <mc:Choice Requires="x14">
            <control shapeId="7466" r:id="rId10" name="Group Box 298">
              <controlPr defaultSize="0" autoFill="0" autoPict="0">
                <anchor moveWithCells="1">
                  <from>
                    <xdr:col>3</xdr:col>
                    <xdr:colOff>2120900</xdr:colOff>
                    <xdr:row>127</xdr:row>
                    <xdr:rowOff>0</xdr:rowOff>
                  </from>
                  <to>
                    <xdr:col>7</xdr:col>
                    <xdr:colOff>952500</xdr:colOff>
                    <xdr:row>128</xdr:row>
                    <xdr:rowOff>0</xdr:rowOff>
                  </to>
                </anchor>
              </controlPr>
            </control>
          </mc:Choice>
          <mc:Fallback/>
        </mc:AlternateContent>
        <mc:AlternateContent xmlns:mc="http://schemas.openxmlformats.org/markup-compatibility/2006">
          <mc:Choice Requires="x14">
            <control shapeId="7467" r:id="rId11" name="Group Box 299">
              <controlPr defaultSize="0" autoFill="0" autoPict="0">
                <anchor moveWithCells="1">
                  <from>
                    <xdr:col>3</xdr:col>
                    <xdr:colOff>2120900</xdr:colOff>
                    <xdr:row>128</xdr:row>
                    <xdr:rowOff>0</xdr:rowOff>
                  </from>
                  <to>
                    <xdr:col>7</xdr:col>
                    <xdr:colOff>952500</xdr:colOff>
                    <xdr:row>129</xdr:row>
                    <xdr:rowOff>0</xdr:rowOff>
                  </to>
                </anchor>
              </controlPr>
            </control>
          </mc:Choice>
          <mc:Fallback/>
        </mc:AlternateContent>
        <mc:AlternateContent xmlns:mc="http://schemas.openxmlformats.org/markup-compatibility/2006">
          <mc:Choice Requires="x14">
            <control shapeId="7468" r:id="rId12" name="Group Box 300">
              <controlPr defaultSize="0" autoFill="0" autoPict="0">
                <anchor moveWithCells="1">
                  <from>
                    <xdr:col>3</xdr:col>
                    <xdr:colOff>2120900</xdr:colOff>
                    <xdr:row>129</xdr:row>
                    <xdr:rowOff>0</xdr:rowOff>
                  </from>
                  <to>
                    <xdr:col>7</xdr:col>
                    <xdr:colOff>952500</xdr:colOff>
                    <xdr:row>130</xdr:row>
                    <xdr:rowOff>0</xdr:rowOff>
                  </to>
                </anchor>
              </controlPr>
            </control>
          </mc:Choice>
          <mc:Fallback/>
        </mc:AlternateContent>
        <mc:AlternateContent xmlns:mc="http://schemas.openxmlformats.org/markup-compatibility/2006">
          <mc:Choice Requires="x14">
            <control shapeId="7469" r:id="rId13" name="Group Box 301">
              <controlPr defaultSize="0" autoFill="0" autoPict="0">
                <anchor moveWithCells="1">
                  <from>
                    <xdr:col>3</xdr:col>
                    <xdr:colOff>2120900</xdr:colOff>
                    <xdr:row>130</xdr:row>
                    <xdr:rowOff>0</xdr:rowOff>
                  </from>
                  <to>
                    <xdr:col>7</xdr:col>
                    <xdr:colOff>952500</xdr:colOff>
                    <xdr:row>131</xdr:row>
                    <xdr:rowOff>0</xdr:rowOff>
                  </to>
                </anchor>
              </controlPr>
            </control>
          </mc:Choice>
          <mc:Fallback/>
        </mc:AlternateContent>
        <mc:AlternateContent xmlns:mc="http://schemas.openxmlformats.org/markup-compatibility/2006">
          <mc:Choice Requires="x14">
            <control shapeId="7470" r:id="rId14" name="Group Box 302">
              <controlPr defaultSize="0" autoFill="0" autoPict="0">
                <anchor moveWithCells="1">
                  <from>
                    <xdr:col>3</xdr:col>
                    <xdr:colOff>2120900</xdr:colOff>
                    <xdr:row>131</xdr:row>
                    <xdr:rowOff>0</xdr:rowOff>
                  </from>
                  <to>
                    <xdr:col>7</xdr:col>
                    <xdr:colOff>952500</xdr:colOff>
                    <xdr:row>132</xdr:row>
                    <xdr:rowOff>0</xdr:rowOff>
                  </to>
                </anchor>
              </controlPr>
            </control>
          </mc:Choice>
          <mc:Fallback/>
        </mc:AlternateContent>
        <mc:AlternateContent xmlns:mc="http://schemas.openxmlformats.org/markup-compatibility/2006">
          <mc:Choice Requires="x14">
            <control shapeId="7471" r:id="rId15" name="Group Box 303">
              <controlPr defaultSize="0" autoFill="0" autoPict="0">
                <anchor moveWithCells="1">
                  <from>
                    <xdr:col>3</xdr:col>
                    <xdr:colOff>2120900</xdr:colOff>
                    <xdr:row>132</xdr:row>
                    <xdr:rowOff>0</xdr:rowOff>
                  </from>
                  <to>
                    <xdr:col>7</xdr:col>
                    <xdr:colOff>952500</xdr:colOff>
                    <xdr:row>133</xdr:row>
                    <xdr:rowOff>0</xdr:rowOff>
                  </to>
                </anchor>
              </controlPr>
            </control>
          </mc:Choice>
          <mc:Fallback/>
        </mc:AlternateContent>
        <mc:AlternateContent xmlns:mc="http://schemas.openxmlformats.org/markup-compatibility/2006">
          <mc:Choice Requires="x14">
            <control shapeId="7472" r:id="rId16" name="Group Box 304">
              <controlPr defaultSize="0" autoFill="0" autoPict="0">
                <anchor moveWithCells="1">
                  <from>
                    <xdr:col>3</xdr:col>
                    <xdr:colOff>2120900</xdr:colOff>
                    <xdr:row>133</xdr:row>
                    <xdr:rowOff>0</xdr:rowOff>
                  </from>
                  <to>
                    <xdr:col>7</xdr:col>
                    <xdr:colOff>952500</xdr:colOff>
                    <xdr:row>134</xdr:row>
                    <xdr:rowOff>0</xdr:rowOff>
                  </to>
                </anchor>
              </controlPr>
            </control>
          </mc:Choice>
          <mc:Fallback/>
        </mc:AlternateContent>
        <mc:AlternateContent xmlns:mc="http://schemas.openxmlformats.org/markup-compatibility/2006">
          <mc:Choice Requires="x14">
            <control shapeId="7518" r:id="rId17" name="Option Button 350">
              <controlPr defaultSize="0" autoFill="0" autoLine="0" autoPict="0">
                <anchor moveWithCells="1">
                  <from>
                    <xdr:col>3</xdr:col>
                    <xdr:colOff>2311400</xdr:colOff>
                    <xdr:row>120</xdr:row>
                    <xdr:rowOff>50800</xdr:rowOff>
                  </from>
                  <to>
                    <xdr:col>4</xdr:col>
                    <xdr:colOff>177800</xdr:colOff>
                    <xdr:row>120</xdr:row>
                    <xdr:rowOff>292100</xdr:rowOff>
                  </to>
                </anchor>
              </controlPr>
            </control>
          </mc:Choice>
          <mc:Fallback/>
        </mc:AlternateContent>
        <mc:AlternateContent xmlns:mc="http://schemas.openxmlformats.org/markup-compatibility/2006">
          <mc:Choice Requires="x14">
            <control shapeId="7519" r:id="rId18" name="Option Button 351">
              <controlPr defaultSize="0" autoFill="0" autoLine="0" autoPict="0">
                <anchor moveWithCells="1">
                  <from>
                    <xdr:col>5</xdr:col>
                    <xdr:colOff>393700</xdr:colOff>
                    <xdr:row>120</xdr:row>
                    <xdr:rowOff>50800</xdr:rowOff>
                  </from>
                  <to>
                    <xdr:col>6</xdr:col>
                    <xdr:colOff>101600</xdr:colOff>
                    <xdr:row>120</xdr:row>
                    <xdr:rowOff>292100</xdr:rowOff>
                  </to>
                </anchor>
              </controlPr>
            </control>
          </mc:Choice>
          <mc:Fallback/>
        </mc:AlternateContent>
        <mc:AlternateContent xmlns:mc="http://schemas.openxmlformats.org/markup-compatibility/2006">
          <mc:Choice Requires="x14">
            <control shapeId="7520" r:id="rId19" name="Option Button 352">
              <controlPr defaultSize="0" autoFill="0" autoLine="0" autoPict="0">
                <anchor moveWithCells="1">
                  <from>
                    <xdr:col>3</xdr:col>
                    <xdr:colOff>2311400</xdr:colOff>
                    <xdr:row>121</xdr:row>
                    <xdr:rowOff>50800</xdr:rowOff>
                  </from>
                  <to>
                    <xdr:col>4</xdr:col>
                    <xdr:colOff>76200</xdr:colOff>
                    <xdr:row>121</xdr:row>
                    <xdr:rowOff>279400</xdr:rowOff>
                  </to>
                </anchor>
              </controlPr>
            </control>
          </mc:Choice>
          <mc:Fallback/>
        </mc:AlternateContent>
        <mc:AlternateContent xmlns:mc="http://schemas.openxmlformats.org/markup-compatibility/2006">
          <mc:Choice Requires="x14">
            <control shapeId="7521" r:id="rId20" name="Option Button 353">
              <controlPr defaultSize="0" autoFill="0" autoLine="0" autoPict="0">
                <anchor moveWithCells="1">
                  <from>
                    <xdr:col>5</xdr:col>
                    <xdr:colOff>393700</xdr:colOff>
                    <xdr:row>121</xdr:row>
                    <xdr:rowOff>50800</xdr:rowOff>
                  </from>
                  <to>
                    <xdr:col>7</xdr:col>
                    <xdr:colOff>482600</xdr:colOff>
                    <xdr:row>121</xdr:row>
                    <xdr:rowOff>304800</xdr:rowOff>
                  </to>
                </anchor>
              </controlPr>
            </control>
          </mc:Choice>
          <mc:Fallback/>
        </mc:AlternateContent>
        <mc:AlternateContent xmlns:mc="http://schemas.openxmlformats.org/markup-compatibility/2006">
          <mc:Choice Requires="x14">
            <control shapeId="7522" r:id="rId21" name="Option Button 354">
              <controlPr defaultSize="0" autoFill="0" autoLine="0" autoPict="0">
                <anchor moveWithCells="1">
                  <from>
                    <xdr:col>3</xdr:col>
                    <xdr:colOff>2311400</xdr:colOff>
                    <xdr:row>122</xdr:row>
                    <xdr:rowOff>63500</xdr:rowOff>
                  </from>
                  <to>
                    <xdr:col>4</xdr:col>
                    <xdr:colOff>914400</xdr:colOff>
                    <xdr:row>122</xdr:row>
                    <xdr:rowOff>292100</xdr:rowOff>
                  </to>
                </anchor>
              </controlPr>
            </control>
          </mc:Choice>
          <mc:Fallback/>
        </mc:AlternateContent>
        <mc:AlternateContent xmlns:mc="http://schemas.openxmlformats.org/markup-compatibility/2006">
          <mc:Choice Requires="x14">
            <control shapeId="7523" r:id="rId22" name="Option Button 355">
              <controlPr defaultSize="0" autoFill="0" autoLine="0" autoPict="0">
                <anchor moveWithCells="1">
                  <from>
                    <xdr:col>5</xdr:col>
                    <xdr:colOff>393700</xdr:colOff>
                    <xdr:row>122</xdr:row>
                    <xdr:rowOff>50800</xdr:rowOff>
                  </from>
                  <to>
                    <xdr:col>7</xdr:col>
                    <xdr:colOff>482600</xdr:colOff>
                    <xdr:row>122</xdr:row>
                    <xdr:rowOff>279400</xdr:rowOff>
                  </to>
                </anchor>
              </controlPr>
            </control>
          </mc:Choice>
          <mc:Fallback/>
        </mc:AlternateContent>
        <mc:AlternateContent xmlns:mc="http://schemas.openxmlformats.org/markup-compatibility/2006">
          <mc:Choice Requires="x14">
            <control shapeId="7524" r:id="rId23" name="Option Button 356">
              <controlPr defaultSize="0" autoFill="0" autoLine="0" autoPict="0">
                <anchor moveWithCells="1">
                  <from>
                    <xdr:col>3</xdr:col>
                    <xdr:colOff>2311400</xdr:colOff>
                    <xdr:row>123</xdr:row>
                    <xdr:rowOff>25400</xdr:rowOff>
                  </from>
                  <to>
                    <xdr:col>4</xdr:col>
                    <xdr:colOff>914400</xdr:colOff>
                    <xdr:row>123</xdr:row>
                    <xdr:rowOff>292100</xdr:rowOff>
                  </to>
                </anchor>
              </controlPr>
            </control>
          </mc:Choice>
          <mc:Fallback/>
        </mc:AlternateContent>
        <mc:AlternateContent xmlns:mc="http://schemas.openxmlformats.org/markup-compatibility/2006">
          <mc:Choice Requires="x14">
            <control shapeId="7525" r:id="rId24" name="Option Button 357">
              <controlPr defaultSize="0" autoFill="0" autoLine="0" autoPict="0">
                <anchor moveWithCells="1">
                  <from>
                    <xdr:col>5</xdr:col>
                    <xdr:colOff>393700</xdr:colOff>
                    <xdr:row>123</xdr:row>
                    <xdr:rowOff>50800</xdr:rowOff>
                  </from>
                  <to>
                    <xdr:col>7</xdr:col>
                    <xdr:colOff>482600</xdr:colOff>
                    <xdr:row>123</xdr:row>
                    <xdr:rowOff>279400</xdr:rowOff>
                  </to>
                </anchor>
              </controlPr>
            </control>
          </mc:Choice>
          <mc:Fallback/>
        </mc:AlternateContent>
        <mc:AlternateContent xmlns:mc="http://schemas.openxmlformats.org/markup-compatibility/2006">
          <mc:Choice Requires="x14">
            <control shapeId="7526" r:id="rId25" name="Option Button 358">
              <controlPr defaultSize="0" autoFill="0" autoLine="0" autoPict="0">
                <anchor moveWithCells="1">
                  <from>
                    <xdr:col>3</xdr:col>
                    <xdr:colOff>2311400</xdr:colOff>
                    <xdr:row>124</xdr:row>
                    <xdr:rowOff>50800</xdr:rowOff>
                  </from>
                  <to>
                    <xdr:col>4</xdr:col>
                    <xdr:colOff>914400</xdr:colOff>
                    <xdr:row>124</xdr:row>
                    <xdr:rowOff>279400</xdr:rowOff>
                  </to>
                </anchor>
              </controlPr>
            </control>
          </mc:Choice>
          <mc:Fallback/>
        </mc:AlternateContent>
        <mc:AlternateContent xmlns:mc="http://schemas.openxmlformats.org/markup-compatibility/2006">
          <mc:Choice Requires="x14">
            <control shapeId="7528" r:id="rId26" name="Option Button 360">
              <controlPr defaultSize="0" autoFill="0" autoLine="0" autoPict="0">
                <anchor moveWithCells="1">
                  <from>
                    <xdr:col>3</xdr:col>
                    <xdr:colOff>2311400</xdr:colOff>
                    <xdr:row>126</xdr:row>
                    <xdr:rowOff>50800</xdr:rowOff>
                  </from>
                  <to>
                    <xdr:col>4</xdr:col>
                    <xdr:colOff>914400</xdr:colOff>
                    <xdr:row>126</xdr:row>
                    <xdr:rowOff>304800</xdr:rowOff>
                  </to>
                </anchor>
              </controlPr>
            </control>
          </mc:Choice>
          <mc:Fallback/>
        </mc:AlternateContent>
        <mc:AlternateContent xmlns:mc="http://schemas.openxmlformats.org/markup-compatibility/2006">
          <mc:Choice Requires="x14">
            <control shapeId="7530" r:id="rId27" name="Option Button 362">
              <controlPr defaultSize="0" autoFill="0" autoLine="0" autoPict="0">
                <anchor moveWithCells="1">
                  <from>
                    <xdr:col>3</xdr:col>
                    <xdr:colOff>2311400</xdr:colOff>
                    <xdr:row>128</xdr:row>
                    <xdr:rowOff>38100</xdr:rowOff>
                  </from>
                  <to>
                    <xdr:col>4</xdr:col>
                    <xdr:colOff>914400</xdr:colOff>
                    <xdr:row>128</xdr:row>
                    <xdr:rowOff>292100</xdr:rowOff>
                  </to>
                </anchor>
              </controlPr>
            </control>
          </mc:Choice>
          <mc:Fallback/>
        </mc:AlternateContent>
        <mc:AlternateContent xmlns:mc="http://schemas.openxmlformats.org/markup-compatibility/2006">
          <mc:Choice Requires="x14">
            <control shapeId="7531" r:id="rId28" name="Option Button 363">
              <controlPr defaultSize="0" autoFill="0" autoLine="0" autoPict="0">
                <anchor moveWithCells="1">
                  <from>
                    <xdr:col>3</xdr:col>
                    <xdr:colOff>2311400</xdr:colOff>
                    <xdr:row>129</xdr:row>
                    <xdr:rowOff>38100</xdr:rowOff>
                  </from>
                  <to>
                    <xdr:col>4</xdr:col>
                    <xdr:colOff>914400</xdr:colOff>
                    <xdr:row>129</xdr:row>
                    <xdr:rowOff>292100</xdr:rowOff>
                  </to>
                </anchor>
              </controlPr>
            </control>
          </mc:Choice>
          <mc:Fallback/>
        </mc:AlternateContent>
        <mc:AlternateContent xmlns:mc="http://schemas.openxmlformats.org/markup-compatibility/2006">
          <mc:Choice Requires="x14">
            <control shapeId="7532" r:id="rId29" name="Option Button 364">
              <controlPr defaultSize="0" autoFill="0" autoLine="0" autoPict="0">
                <anchor moveWithCells="1">
                  <from>
                    <xdr:col>3</xdr:col>
                    <xdr:colOff>2311400</xdr:colOff>
                    <xdr:row>130</xdr:row>
                    <xdr:rowOff>50800</xdr:rowOff>
                  </from>
                  <to>
                    <xdr:col>4</xdr:col>
                    <xdr:colOff>914400</xdr:colOff>
                    <xdr:row>130</xdr:row>
                    <xdr:rowOff>292100</xdr:rowOff>
                  </to>
                </anchor>
              </controlPr>
            </control>
          </mc:Choice>
          <mc:Fallback/>
        </mc:AlternateContent>
        <mc:AlternateContent xmlns:mc="http://schemas.openxmlformats.org/markup-compatibility/2006">
          <mc:Choice Requires="x14">
            <control shapeId="7533" r:id="rId30" name="Option Button 365">
              <controlPr defaultSize="0" autoFill="0" autoLine="0" autoPict="0">
                <anchor moveWithCells="1">
                  <from>
                    <xdr:col>3</xdr:col>
                    <xdr:colOff>2311400</xdr:colOff>
                    <xdr:row>131</xdr:row>
                    <xdr:rowOff>50800</xdr:rowOff>
                  </from>
                  <to>
                    <xdr:col>4</xdr:col>
                    <xdr:colOff>914400</xdr:colOff>
                    <xdr:row>131</xdr:row>
                    <xdr:rowOff>279400</xdr:rowOff>
                  </to>
                </anchor>
              </controlPr>
            </control>
          </mc:Choice>
          <mc:Fallback/>
        </mc:AlternateContent>
        <mc:AlternateContent xmlns:mc="http://schemas.openxmlformats.org/markup-compatibility/2006">
          <mc:Choice Requires="x14">
            <control shapeId="7534" r:id="rId31" name="Option Button 366">
              <controlPr defaultSize="0" autoFill="0" autoLine="0" autoPict="0">
                <anchor moveWithCells="1">
                  <from>
                    <xdr:col>3</xdr:col>
                    <xdr:colOff>2311400</xdr:colOff>
                    <xdr:row>132</xdr:row>
                    <xdr:rowOff>50800</xdr:rowOff>
                  </from>
                  <to>
                    <xdr:col>4</xdr:col>
                    <xdr:colOff>914400</xdr:colOff>
                    <xdr:row>132</xdr:row>
                    <xdr:rowOff>279400</xdr:rowOff>
                  </to>
                </anchor>
              </controlPr>
            </control>
          </mc:Choice>
          <mc:Fallback/>
        </mc:AlternateContent>
        <mc:AlternateContent xmlns:mc="http://schemas.openxmlformats.org/markup-compatibility/2006">
          <mc:Choice Requires="x14">
            <control shapeId="7535" r:id="rId32" name="Option Button 367">
              <controlPr defaultSize="0" autoFill="0" autoLine="0" autoPict="0">
                <anchor moveWithCells="1">
                  <from>
                    <xdr:col>3</xdr:col>
                    <xdr:colOff>2311400</xdr:colOff>
                    <xdr:row>133</xdr:row>
                    <xdr:rowOff>50800</xdr:rowOff>
                  </from>
                  <to>
                    <xdr:col>4</xdr:col>
                    <xdr:colOff>914400</xdr:colOff>
                    <xdr:row>133</xdr:row>
                    <xdr:rowOff>279400</xdr:rowOff>
                  </to>
                </anchor>
              </controlPr>
            </control>
          </mc:Choice>
          <mc:Fallback/>
        </mc:AlternateContent>
        <mc:AlternateContent xmlns:mc="http://schemas.openxmlformats.org/markup-compatibility/2006">
          <mc:Choice Requires="x14">
            <control shapeId="7536" r:id="rId33" name="Option Button 368">
              <controlPr defaultSize="0" autoFill="0" autoLine="0" autoPict="0">
                <anchor moveWithCells="1">
                  <from>
                    <xdr:col>5</xdr:col>
                    <xdr:colOff>393700</xdr:colOff>
                    <xdr:row>124</xdr:row>
                    <xdr:rowOff>50800</xdr:rowOff>
                  </from>
                  <to>
                    <xdr:col>7</xdr:col>
                    <xdr:colOff>469900</xdr:colOff>
                    <xdr:row>124</xdr:row>
                    <xdr:rowOff>304800</xdr:rowOff>
                  </to>
                </anchor>
              </controlPr>
            </control>
          </mc:Choice>
          <mc:Fallback/>
        </mc:AlternateContent>
        <mc:AlternateContent xmlns:mc="http://schemas.openxmlformats.org/markup-compatibility/2006">
          <mc:Choice Requires="x14">
            <control shapeId="7538" r:id="rId34" name="Option Button 370">
              <controlPr defaultSize="0" autoFill="0" autoLine="0" autoPict="0">
                <anchor moveWithCells="1">
                  <from>
                    <xdr:col>5</xdr:col>
                    <xdr:colOff>393700</xdr:colOff>
                    <xdr:row>126</xdr:row>
                    <xdr:rowOff>50800</xdr:rowOff>
                  </from>
                  <to>
                    <xdr:col>7</xdr:col>
                    <xdr:colOff>469900</xdr:colOff>
                    <xdr:row>126</xdr:row>
                    <xdr:rowOff>304800</xdr:rowOff>
                  </to>
                </anchor>
              </controlPr>
            </control>
          </mc:Choice>
          <mc:Fallback/>
        </mc:AlternateContent>
        <mc:AlternateContent xmlns:mc="http://schemas.openxmlformats.org/markup-compatibility/2006">
          <mc:Choice Requires="x14">
            <control shapeId="7540" r:id="rId35" name="Option Button 372">
              <controlPr defaultSize="0" autoFill="0" autoLine="0" autoPict="0">
                <anchor moveWithCells="1">
                  <from>
                    <xdr:col>5</xdr:col>
                    <xdr:colOff>393700</xdr:colOff>
                    <xdr:row>128</xdr:row>
                    <xdr:rowOff>38100</xdr:rowOff>
                  </from>
                  <to>
                    <xdr:col>7</xdr:col>
                    <xdr:colOff>469900</xdr:colOff>
                    <xdr:row>128</xdr:row>
                    <xdr:rowOff>292100</xdr:rowOff>
                  </to>
                </anchor>
              </controlPr>
            </control>
          </mc:Choice>
          <mc:Fallback/>
        </mc:AlternateContent>
        <mc:AlternateContent xmlns:mc="http://schemas.openxmlformats.org/markup-compatibility/2006">
          <mc:Choice Requires="x14">
            <control shapeId="7541" r:id="rId36" name="Option Button 373">
              <controlPr defaultSize="0" autoFill="0" autoLine="0" autoPict="0">
                <anchor moveWithCells="1">
                  <from>
                    <xdr:col>5</xdr:col>
                    <xdr:colOff>393700</xdr:colOff>
                    <xdr:row>129</xdr:row>
                    <xdr:rowOff>50800</xdr:rowOff>
                  </from>
                  <to>
                    <xdr:col>7</xdr:col>
                    <xdr:colOff>469900</xdr:colOff>
                    <xdr:row>129</xdr:row>
                    <xdr:rowOff>279400</xdr:rowOff>
                  </to>
                </anchor>
              </controlPr>
            </control>
          </mc:Choice>
          <mc:Fallback/>
        </mc:AlternateContent>
        <mc:AlternateContent xmlns:mc="http://schemas.openxmlformats.org/markup-compatibility/2006">
          <mc:Choice Requires="x14">
            <control shapeId="7542" r:id="rId37" name="Option Button 374">
              <controlPr defaultSize="0" autoFill="0" autoLine="0" autoPict="0">
                <anchor moveWithCells="1">
                  <from>
                    <xdr:col>5</xdr:col>
                    <xdr:colOff>393700</xdr:colOff>
                    <xdr:row>130</xdr:row>
                    <xdr:rowOff>50800</xdr:rowOff>
                  </from>
                  <to>
                    <xdr:col>7</xdr:col>
                    <xdr:colOff>469900</xdr:colOff>
                    <xdr:row>130</xdr:row>
                    <xdr:rowOff>279400</xdr:rowOff>
                  </to>
                </anchor>
              </controlPr>
            </control>
          </mc:Choice>
          <mc:Fallback/>
        </mc:AlternateContent>
        <mc:AlternateContent xmlns:mc="http://schemas.openxmlformats.org/markup-compatibility/2006">
          <mc:Choice Requires="x14">
            <control shapeId="7543" r:id="rId38" name="Option Button 375">
              <controlPr defaultSize="0" autoFill="0" autoLine="0" autoPict="0">
                <anchor moveWithCells="1">
                  <from>
                    <xdr:col>5</xdr:col>
                    <xdr:colOff>393700</xdr:colOff>
                    <xdr:row>131</xdr:row>
                    <xdr:rowOff>50800</xdr:rowOff>
                  </from>
                  <to>
                    <xdr:col>7</xdr:col>
                    <xdr:colOff>469900</xdr:colOff>
                    <xdr:row>131</xdr:row>
                    <xdr:rowOff>279400</xdr:rowOff>
                  </to>
                </anchor>
              </controlPr>
            </control>
          </mc:Choice>
          <mc:Fallback/>
        </mc:AlternateContent>
        <mc:AlternateContent xmlns:mc="http://schemas.openxmlformats.org/markup-compatibility/2006">
          <mc:Choice Requires="x14">
            <control shapeId="7544" r:id="rId39" name="Option Button 376">
              <controlPr defaultSize="0" autoFill="0" autoLine="0" autoPict="0">
                <anchor moveWithCells="1">
                  <from>
                    <xdr:col>5</xdr:col>
                    <xdr:colOff>393700</xdr:colOff>
                    <xdr:row>132</xdr:row>
                    <xdr:rowOff>38100</xdr:rowOff>
                  </from>
                  <to>
                    <xdr:col>7</xdr:col>
                    <xdr:colOff>469900</xdr:colOff>
                    <xdr:row>132</xdr:row>
                    <xdr:rowOff>304800</xdr:rowOff>
                  </to>
                </anchor>
              </controlPr>
            </control>
          </mc:Choice>
          <mc:Fallback/>
        </mc:AlternateContent>
        <mc:AlternateContent xmlns:mc="http://schemas.openxmlformats.org/markup-compatibility/2006">
          <mc:Choice Requires="x14">
            <control shapeId="7545" r:id="rId40" name="Option Button 377">
              <controlPr defaultSize="0" autoFill="0" autoLine="0" autoPict="0">
                <anchor moveWithCells="1">
                  <from>
                    <xdr:col>5</xdr:col>
                    <xdr:colOff>393700</xdr:colOff>
                    <xdr:row>133</xdr:row>
                    <xdr:rowOff>50800</xdr:rowOff>
                  </from>
                  <to>
                    <xdr:col>7</xdr:col>
                    <xdr:colOff>469900</xdr:colOff>
                    <xdr:row>133</xdr:row>
                    <xdr:rowOff>279400</xdr:rowOff>
                  </to>
                </anchor>
              </controlPr>
            </control>
          </mc:Choice>
          <mc:Fallback/>
        </mc:AlternateContent>
        <mc:AlternateContent xmlns:mc="http://schemas.openxmlformats.org/markup-compatibility/2006">
          <mc:Choice Requires="x14">
            <control shapeId="7578" r:id="rId41" name="Group Box 410">
              <controlPr defaultSize="0" autoFill="0" autoPict="0">
                <anchor moveWithCells="1">
                  <from>
                    <xdr:col>3</xdr:col>
                    <xdr:colOff>2120900</xdr:colOff>
                    <xdr:row>125</xdr:row>
                    <xdr:rowOff>0</xdr:rowOff>
                  </from>
                  <to>
                    <xdr:col>7</xdr:col>
                    <xdr:colOff>952500</xdr:colOff>
                    <xdr:row>126</xdr:row>
                    <xdr:rowOff>0</xdr:rowOff>
                  </to>
                </anchor>
              </controlPr>
            </control>
          </mc:Choice>
          <mc:Fallback/>
        </mc:AlternateContent>
        <mc:AlternateContent xmlns:mc="http://schemas.openxmlformats.org/markup-compatibility/2006">
          <mc:Choice Requires="x14">
            <control shapeId="7581" r:id="rId42" name="Option Button 413">
              <controlPr defaultSize="0" autoFill="0" autoLine="0" autoPict="0">
                <anchor moveWithCells="1">
                  <from>
                    <xdr:col>3</xdr:col>
                    <xdr:colOff>2311400</xdr:colOff>
                    <xdr:row>125</xdr:row>
                    <xdr:rowOff>50800</xdr:rowOff>
                  </from>
                  <to>
                    <xdr:col>4</xdr:col>
                    <xdr:colOff>1016000</xdr:colOff>
                    <xdr:row>125</xdr:row>
                    <xdr:rowOff>292100</xdr:rowOff>
                  </to>
                </anchor>
              </controlPr>
            </control>
          </mc:Choice>
          <mc:Fallback/>
        </mc:AlternateContent>
        <mc:AlternateContent xmlns:mc="http://schemas.openxmlformats.org/markup-compatibility/2006">
          <mc:Choice Requires="x14">
            <control shapeId="7582" r:id="rId43" name="Option Button 414">
              <controlPr defaultSize="0" autoFill="0" autoLine="0" autoPict="0">
                <anchor moveWithCells="1">
                  <from>
                    <xdr:col>5</xdr:col>
                    <xdr:colOff>393700</xdr:colOff>
                    <xdr:row>125</xdr:row>
                    <xdr:rowOff>50800</xdr:rowOff>
                  </from>
                  <to>
                    <xdr:col>7</xdr:col>
                    <xdr:colOff>571500</xdr:colOff>
                    <xdr:row>125</xdr:row>
                    <xdr:rowOff>279400</xdr:rowOff>
                  </to>
                </anchor>
              </controlPr>
            </control>
          </mc:Choice>
          <mc:Fallback/>
        </mc:AlternateContent>
        <mc:AlternateContent xmlns:mc="http://schemas.openxmlformats.org/markup-compatibility/2006">
          <mc:Choice Requires="x14">
            <control shapeId="7585" r:id="rId44" name="Option Button 417">
              <controlPr defaultSize="0" autoFill="0" autoLine="0" autoPict="0">
                <anchor moveWithCells="1">
                  <from>
                    <xdr:col>3</xdr:col>
                    <xdr:colOff>2298700</xdr:colOff>
                    <xdr:row>127</xdr:row>
                    <xdr:rowOff>50800</xdr:rowOff>
                  </from>
                  <to>
                    <xdr:col>4</xdr:col>
                    <xdr:colOff>63500</xdr:colOff>
                    <xdr:row>127</xdr:row>
                    <xdr:rowOff>279400</xdr:rowOff>
                  </to>
                </anchor>
              </controlPr>
            </control>
          </mc:Choice>
          <mc:Fallback/>
        </mc:AlternateContent>
        <mc:AlternateContent xmlns:mc="http://schemas.openxmlformats.org/markup-compatibility/2006">
          <mc:Choice Requires="x14">
            <control shapeId="7586" r:id="rId45" name="Option Button 418">
              <controlPr defaultSize="0" autoFill="0" autoLine="0" autoPict="0">
                <anchor moveWithCells="1">
                  <from>
                    <xdr:col>5</xdr:col>
                    <xdr:colOff>393700</xdr:colOff>
                    <xdr:row>127</xdr:row>
                    <xdr:rowOff>38100</xdr:rowOff>
                  </from>
                  <to>
                    <xdr:col>7</xdr:col>
                    <xdr:colOff>584200</xdr:colOff>
                    <xdr:row>127</xdr:row>
                    <xdr:rowOff>292100</xdr:rowOff>
                  </to>
                </anchor>
              </controlPr>
            </control>
          </mc:Choice>
          <mc:Fallback/>
        </mc:AlternateContent>
        <mc:AlternateContent xmlns:mc="http://schemas.openxmlformats.org/markup-compatibility/2006">
          <mc:Choice Requires="x14">
            <control shapeId="7587" r:id="rId46" name="Group Box 419">
              <controlPr defaultSize="0" autoFill="0" autoPict="0">
                <anchor moveWithCells="1">
                  <from>
                    <xdr:col>3</xdr:col>
                    <xdr:colOff>25400</xdr:colOff>
                    <xdr:row>62</xdr:row>
                    <xdr:rowOff>0</xdr:rowOff>
                  </from>
                  <to>
                    <xdr:col>9</xdr:col>
                    <xdr:colOff>0</xdr:colOff>
                    <xdr:row>65</xdr:row>
                    <xdr:rowOff>177800</xdr:rowOff>
                  </to>
                </anchor>
              </controlPr>
            </control>
          </mc:Choice>
          <mc:Fallback/>
        </mc:AlternateContent>
        <mc:AlternateContent xmlns:mc="http://schemas.openxmlformats.org/markup-compatibility/2006">
          <mc:Choice Requires="x14">
            <control shapeId="7592" r:id="rId47" name="Group Box 424">
              <controlPr defaultSize="0" autoFill="0" autoPict="0">
                <anchor moveWithCells="1">
                  <from>
                    <xdr:col>11</xdr:col>
                    <xdr:colOff>12700</xdr:colOff>
                    <xdr:row>62</xdr:row>
                    <xdr:rowOff>25400</xdr:rowOff>
                  </from>
                  <to>
                    <xdr:col>17</xdr:col>
                    <xdr:colOff>1447800</xdr:colOff>
                    <xdr:row>65</xdr:row>
                    <xdr:rowOff>203200</xdr:rowOff>
                  </to>
                </anchor>
              </controlPr>
            </control>
          </mc:Choice>
          <mc:Fallback/>
        </mc:AlternateContent>
        <mc:AlternateContent xmlns:mc="http://schemas.openxmlformats.org/markup-compatibility/2006">
          <mc:Choice Requires="x14">
            <control shapeId="7593" r:id="rId48" name="Option Button 425">
              <controlPr defaultSize="0" autoFill="0" autoLine="0" autoPict="0">
                <anchor moveWithCells="1">
                  <from>
                    <xdr:col>11</xdr:col>
                    <xdr:colOff>215900</xdr:colOff>
                    <xdr:row>62</xdr:row>
                    <xdr:rowOff>63500</xdr:rowOff>
                  </from>
                  <to>
                    <xdr:col>17</xdr:col>
                    <xdr:colOff>482600</xdr:colOff>
                    <xdr:row>63</xdr:row>
                    <xdr:rowOff>38100</xdr:rowOff>
                  </to>
                </anchor>
              </controlPr>
            </control>
          </mc:Choice>
          <mc:Fallback/>
        </mc:AlternateContent>
        <mc:AlternateContent xmlns:mc="http://schemas.openxmlformats.org/markup-compatibility/2006">
          <mc:Choice Requires="x14">
            <control shapeId="7594" r:id="rId49" name="Option Button 426">
              <controlPr defaultSize="0" autoFill="0" autoLine="0" autoPict="0">
                <anchor moveWithCells="1">
                  <from>
                    <xdr:col>11</xdr:col>
                    <xdr:colOff>215900</xdr:colOff>
                    <xdr:row>63</xdr:row>
                    <xdr:rowOff>101600</xdr:rowOff>
                  </from>
                  <to>
                    <xdr:col>15</xdr:col>
                    <xdr:colOff>215900</xdr:colOff>
                    <xdr:row>64</xdr:row>
                    <xdr:rowOff>76200</xdr:rowOff>
                  </to>
                </anchor>
              </controlPr>
            </control>
          </mc:Choice>
          <mc:Fallback/>
        </mc:AlternateContent>
        <mc:AlternateContent xmlns:mc="http://schemas.openxmlformats.org/markup-compatibility/2006">
          <mc:Choice Requires="x14">
            <control shapeId="7595" r:id="rId50" name="Option Button 427">
              <controlPr defaultSize="0" autoFill="0" autoLine="0" autoPict="0">
                <anchor moveWithCells="1">
                  <from>
                    <xdr:col>11</xdr:col>
                    <xdr:colOff>215900</xdr:colOff>
                    <xdr:row>64</xdr:row>
                    <xdr:rowOff>152400</xdr:rowOff>
                  </from>
                  <to>
                    <xdr:col>15</xdr:col>
                    <xdr:colOff>571500</xdr:colOff>
                    <xdr:row>65</xdr:row>
                    <xdr:rowOff>139700</xdr:rowOff>
                  </to>
                </anchor>
              </controlPr>
            </control>
          </mc:Choice>
          <mc:Fallback/>
        </mc:AlternateContent>
        <mc:AlternateContent xmlns:mc="http://schemas.openxmlformats.org/markup-compatibility/2006">
          <mc:Choice Requires="x14">
            <control shapeId="7598" r:id="rId51" name="Option Button 430">
              <controlPr defaultSize="0" autoFill="0" autoLine="0" autoPict="0">
                <anchor moveWithCells="1">
                  <from>
                    <xdr:col>3</xdr:col>
                    <xdr:colOff>203200</xdr:colOff>
                    <xdr:row>62</xdr:row>
                    <xdr:rowOff>38100</xdr:rowOff>
                  </from>
                  <to>
                    <xdr:col>8</xdr:col>
                    <xdr:colOff>457200</xdr:colOff>
                    <xdr:row>63</xdr:row>
                    <xdr:rowOff>0</xdr:rowOff>
                  </to>
                </anchor>
              </controlPr>
            </control>
          </mc:Choice>
          <mc:Fallback/>
        </mc:AlternateContent>
        <mc:AlternateContent xmlns:mc="http://schemas.openxmlformats.org/markup-compatibility/2006">
          <mc:Choice Requires="x14">
            <control shapeId="7600" r:id="rId52" name="Option Button 432">
              <controlPr defaultSize="0" autoFill="0" autoLine="0" autoPict="0">
                <anchor moveWithCells="1">
                  <from>
                    <xdr:col>3</xdr:col>
                    <xdr:colOff>190500</xdr:colOff>
                    <xdr:row>63</xdr:row>
                    <xdr:rowOff>25400</xdr:rowOff>
                  </from>
                  <to>
                    <xdr:col>8</xdr:col>
                    <xdr:colOff>406400</xdr:colOff>
                    <xdr:row>64</xdr:row>
                    <xdr:rowOff>101600</xdr:rowOff>
                  </to>
                </anchor>
              </controlPr>
            </control>
          </mc:Choice>
          <mc:Fallback/>
        </mc:AlternateContent>
        <mc:AlternateContent xmlns:mc="http://schemas.openxmlformats.org/markup-compatibility/2006">
          <mc:Choice Requires="x14">
            <control shapeId="7601" r:id="rId53" name="Option Button 433">
              <controlPr defaultSize="0" autoFill="0" autoLine="0" autoPict="0">
                <anchor moveWithCells="1">
                  <from>
                    <xdr:col>3</xdr:col>
                    <xdr:colOff>177800</xdr:colOff>
                    <xdr:row>64</xdr:row>
                    <xdr:rowOff>127000</xdr:rowOff>
                  </from>
                  <to>
                    <xdr:col>8</xdr:col>
                    <xdr:colOff>457200</xdr:colOff>
                    <xdr:row>65</xdr:row>
                    <xdr:rowOff>114300</xdr:rowOff>
                  </to>
                </anchor>
              </controlPr>
            </control>
          </mc:Choice>
          <mc:Fallback/>
        </mc:AlternateContent>
        <mc:AlternateContent xmlns:mc="http://schemas.openxmlformats.org/markup-compatibility/2006">
          <mc:Choice Requires="x14">
            <control shapeId="7603" r:id="rId54" name="Group Box 435">
              <controlPr defaultSize="0" autoFill="0" autoPict="0">
                <anchor moveWithCells="1">
                  <from>
                    <xdr:col>3</xdr:col>
                    <xdr:colOff>2120900</xdr:colOff>
                    <xdr:row>134</xdr:row>
                    <xdr:rowOff>0</xdr:rowOff>
                  </from>
                  <to>
                    <xdr:col>7</xdr:col>
                    <xdr:colOff>952500</xdr:colOff>
                    <xdr:row>135</xdr:row>
                    <xdr:rowOff>0</xdr:rowOff>
                  </to>
                </anchor>
              </controlPr>
            </control>
          </mc:Choice>
          <mc:Fallback/>
        </mc:AlternateContent>
        <mc:AlternateContent xmlns:mc="http://schemas.openxmlformats.org/markup-compatibility/2006">
          <mc:Choice Requires="x14">
            <control shapeId="7605" r:id="rId55" name="Option Button 437">
              <controlPr defaultSize="0" autoFill="0" autoLine="0" autoPict="0">
                <anchor moveWithCells="1">
                  <from>
                    <xdr:col>3</xdr:col>
                    <xdr:colOff>2311400</xdr:colOff>
                    <xdr:row>134</xdr:row>
                    <xdr:rowOff>38100</xdr:rowOff>
                  </from>
                  <to>
                    <xdr:col>4</xdr:col>
                    <xdr:colOff>114300</xdr:colOff>
                    <xdr:row>134</xdr:row>
                    <xdr:rowOff>292100</xdr:rowOff>
                  </to>
                </anchor>
              </controlPr>
            </control>
          </mc:Choice>
          <mc:Fallback/>
        </mc:AlternateContent>
        <mc:AlternateContent xmlns:mc="http://schemas.openxmlformats.org/markup-compatibility/2006">
          <mc:Choice Requires="x14">
            <control shapeId="7606" r:id="rId56" name="Option Button 438">
              <controlPr defaultSize="0" autoFill="0" autoLine="0" autoPict="0">
                <anchor moveWithCells="1">
                  <from>
                    <xdr:col>5</xdr:col>
                    <xdr:colOff>393700</xdr:colOff>
                    <xdr:row>134</xdr:row>
                    <xdr:rowOff>38100</xdr:rowOff>
                  </from>
                  <to>
                    <xdr:col>6</xdr:col>
                    <xdr:colOff>101600</xdr:colOff>
                    <xdr:row>134</xdr:row>
                    <xdr:rowOff>279400</xdr:rowOff>
                  </to>
                </anchor>
              </controlPr>
            </control>
          </mc:Choice>
          <mc:Fallback/>
        </mc:AlternateContent>
        <mc:AlternateContent xmlns:mc="http://schemas.openxmlformats.org/markup-compatibility/2006">
          <mc:Choice Requires="x14">
            <control shapeId="7614" r:id="rId57" name="Group Box 446">
              <controlPr defaultSize="0" autoFill="0" autoPict="0">
                <anchor moveWithCells="1">
                  <from>
                    <xdr:col>7</xdr:col>
                    <xdr:colOff>952500</xdr:colOff>
                    <xdr:row>120</xdr:row>
                    <xdr:rowOff>0</xdr:rowOff>
                  </from>
                  <to>
                    <xdr:col>11</xdr:col>
                    <xdr:colOff>571500</xdr:colOff>
                    <xdr:row>121</xdr:row>
                    <xdr:rowOff>0</xdr:rowOff>
                  </to>
                </anchor>
              </controlPr>
            </control>
          </mc:Choice>
          <mc:Fallback/>
        </mc:AlternateContent>
        <mc:AlternateContent xmlns:mc="http://schemas.openxmlformats.org/markup-compatibility/2006">
          <mc:Choice Requires="x14">
            <control shapeId="7620" r:id="rId58" name="Group Box 452">
              <controlPr defaultSize="0" autoFill="0" autoPict="0">
                <anchor moveWithCells="1">
                  <from>
                    <xdr:col>7</xdr:col>
                    <xdr:colOff>952500</xdr:colOff>
                    <xdr:row>121</xdr:row>
                    <xdr:rowOff>0</xdr:rowOff>
                  </from>
                  <to>
                    <xdr:col>11</xdr:col>
                    <xdr:colOff>571500</xdr:colOff>
                    <xdr:row>122</xdr:row>
                    <xdr:rowOff>0</xdr:rowOff>
                  </to>
                </anchor>
              </controlPr>
            </control>
          </mc:Choice>
          <mc:Fallback/>
        </mc:AlternateContent>
        <mc:AlternateContent xmlns:mc="http://schemas.openxmlformats.org/markup-compatibility/2006">
          <mc:Choice Requires="x14">
            <control shapeId="7621" r:id="rId59" name="Group Box 453">
              <controlPr defaultSize="0" autoFill="0" autoPict="0">
                <anchor moveWithCells="1">
                  <from>
                    <xdr:col>7</xdr:col>
                    <xdr:colOff>952500</xdr:colOff>
                    <xdr:row>122</xdr:row>
                    <xdr:rowOff>0</xdr:rowOff>
                  </from>
                  <to>
                    <xdr:col>11</xdr:col>
                    <xdr:colOff>571500</xdr:colOff>
                    <xdr:row>123</xdr:row>
                    <xdr:rowOff>0</xdr:rowOff>
                  </to>
                </anchor>
              </controlPr>
            </control>
          </mc:Choice>
          <mc:Fallback/>
        </mc:AlternateContent>
        <mc:AlternateContent xmlns:mc="http://schemas.openxmlformats.org/markup-compatibility/2006">
          <mc:Choice Requires="x14">
            <control shapeId="7622" r:id="rId60" name="Group Box 454">
              <controlPr defaultSize="0" autoFill="0" autoPict="0">
                <anchor moveWithCells="1">
                  <from>
                    <xdr:col>7</xdr:col>
                    <xdr:colOff>952500</xdr:colOff>
                    <xdr:row>123</xdr:row>
                    <xdr:rowOff>0</xdr:rowOff>
                  </from>
                  <to>
                    <xdr:col>11</xdr:col>
                    <xdr:colOff>571500</xdr:colOff>
                    <xdr:row>124</xdr:row>
                    <xdr:rowOff>0</xdr:rowOff>
                  </to>
                </anchor>
              </controlPr>
            </control>
          </mc:Choice>
          <mc:Fallback/>
        </mc:AlternateContent>
        <mc:AlternateContent xmlns:mc="http://schemas.openxmlformats.org/markup-compatibility/2006">
          <mc:Choice Requires="x14">
            <control shapeId="7623" r:id="rId61" name="Group Box 455">
              <controlPr defaultSize="0" autoFill="0" autoPict="0">
                <anchor moveWithCells="1">
                  <from>
                    <xdr:col>7</xdr:col>
                    <xdr:colOff>952500</xdr:colOff>
                    <xdr:row>124</xdr:row>
                    <xdr:rowOff>0</xdr:rowOff>
                  </from>
                  <to>
                    <xdr:col>11</xdr:col>
                    <xdr:colOff>571500</xdr:colOff>
                    <xdr:row>125</xdr:row>
                    <xdr:rowOff>0</xdr:rowOff>
                  </to>
                </anchor>
              </controlPr>
            </control>
          </mc:Choice>
          <mc:Fallback/>
        </mc:AlternateContent>
        <mc:AlternateContent xmlns:mc="http://schemas.openxmlformats.org/markup-compatibility/2006">
          <mc:Choice Requires="x14">
            <control shapeId="7624" r:id="rId62" name="Group Box 456">
              <controlPr defaultSize="0" autoFill="0" autoPict="0">
                <anchor moveWithCells="1">
                  <from>
                    <xdr:col>7</xdr:col>
                    <xdr:colOff>952500</xdr:colOff>
                    <xdr:row>125</xdr:row>
                    <xdr:rowOff>0</xdr:rowOff>
                  </from>
                  <to>
                    <xdr:col>11</xdr:col>
                    <xdr:colOff>571500</xdr:colOff>
                    <xdr:row>126</xdr:row>
                    <xdr:rowOff>0</xdr:rowOff>
                  </to>
                </anchor>
              </controlPr>
            </control>
          </mc:Choice>
          <mc:Fallback/>
        </mc:AlternateContent>
        <mc:AlternateContent xmlns:mc="http://schemas.openxmlformats.org/markup-compatibility/2006">
          <mc:Choice Requires="x14">
            <control shapeId="7625" r:id="rId63" name="Group Box 457">
              <controlPr defaultSize="0" autoFill="0" autoPict="0">
                <anchor moveWithCells="1">
                  <from>
                    <xdr:col>7</xdr:col>
                    <xdr:colOff>952500</xdr:colOff>
                    <xdr:row>126</xdr:row>
                    <xdr:rowOff>0</xdr:rowOff>
                  </from>
                  <to>
                    <xdr:col>11</xdr:col>
                    <xdr:colOff>571500</xdr:colOff>
                    <xdr:row>127</xdr:row>
                    <xdr:rowOff>0</xdr:rowOff>
                  </to>
                </anchor>
              </controlPr>
            </control>
          </mc:Choice>
          <mc:Fallback/>
        </mc:AlternateContent>
        <mc:AlternateContent xmlns:mc="http://schemas.openxmlformats.org/markup-compatibility/2006">
          <mc:Choice Requires="x14">
            <control shapeId="7626" r:id="rId64" name="Group Box 458">
              <controlPr defaultSize="0" autoFill="0" autoPict="0">
                <anchor moveWithCells="1">
                  <from>
                    <xdr:col>7</xdr:col>
                    <xdr:colOff>952500</xdr:colOff>
                    <xdr:row>127</xdr:row>
                    <xdr:rowOff>0</xdr:rowOff>
                  </from>
                  <to>
                    <xdr:col>11</xdr:col>
                    <xdr:colOff>571500</xdr:colOff>
                    <xdr:row>128</xdr:row>
                    <xdr:rowOff>0</xdr:rowOff>
                  </to>
                </anchor>
              </controlPr>
            </control>
          </mc:Choice>
          <mc:Fallback/>
        </mc:AlternateContent>
        <mc:AlternateContent xmlns:mc="http://schemas.openxmlformats.org/markup-compatibility/2006">
          <mc:Choice Requires="x14">
            <control shapeId="7627" r:id="rId65" name="Group Box 459">
              <controlPr defaultSize="0" autoFill="0" autoPict="0">
                <anchor moveWithCells="1">
                  <from>
                    <xdr:col>7</xdr:col>
                    <xdr:colOff>952500</xdr:colOff>
                    <xdr:row>128</xdr:row>
                    <xdr:rowOff>0</xdr:rowOff>
                  </from>
                  <to>
                    <xdr:col>11</xdr:col>
                    <xdr:colOff>571500</xdr:colOff>
                    <xdr:row>129</xdr:row>
                    <xdr:rowOff>0</xdr:rowOff>
                  </to>
                </anchor>
              </controlPr>
            </control>
          </mc:Choice>
          <mc:Fallback/>
        </mc:AlternateContent>
        <mc:AlternateContent xmlns:mc="http://schemas.openxmlformats.org/markup-compatibility/2006">
          <mc:Choice Requires="x14">
            <control shapeId="7628" r:id="rId66" name="Group Box 460">
              <controlPr defaultSize="0" autoFill="0" autoPict="0">
                <anchor moveWithCells="1">
                  <from>
                    <xdr:col>7</xdr:col>
                    <xdr:colOff>952500</xdr:colOff>
                    <xdr:row>129</xdr:row>
                    <xdr:rowOff>0</xdr:rowOff>
                  </from>
                  <to>
                    <xdr:col>11</xdr:col>
                    <xdr:colOff>571500</xdr:colOff>
                    <xdr:row>130</xdr:row>
                    <xdr:rowOff>0</xdr:rowOff>
                  </to>
                </anchor>
              </controlPr>
            </control>
          </mc:Choice>
          <mc:Fallback/>
        </mc:AlternateContent>
        <mc:AlternateContent xmlns:mc="http://schemas.openxmlformats.org/markup-compatibility/2006">
          <mc:Choice Requires="x14">
            <control shapeId="7629" r:id="rId67" name="Group Box 461">
              <controlPr defaultSize="0" autoFill="0" autoPict="0">
                <anchor moveWithCells="1">
                  <from>
                    <xdr:col>7</xdr:col>
                    <xdr:colOff>952500</xdr:colOff>
                    <xdr:row>130</xdr:row>
                    <xdr:rowOff>0</xdr:rowOff>
                  </from>
                  <to>
                    <xdr:col>11</xdr:col>
                    <xdr:colOff>571500</xdr:colOff>
                    <xdr:row>131</xdr:row>
                    <xdr:rowOff>0</xdr:rowOff>
                  </to>
                </anchor>
              </controlPr>
            </control>
          </mc:Choice>
          <mc:Fallback/>
        </mc:AlternateContent>
        <mc:AlternateContent xmlns:mc="http://schemas.openxmlformats.org/markup-compatibility/2006">
          <mc:Choice Requires="x14">
            <control shapeId="7630" r:id="rId68" name="Group Box 462">
              <controlPr defaultSize="0" autoFill="0" autoPict="0">
                <anchor moveWithCells="1">
                  <from>
                    <xdr:col>7</xdr:col>
                    <xdr:colOff>952500</xdr:colOff>
                    <xdr:row>131</xdr:row>
                    <xdr:rowOff>0</xdr:rowOff>
                  </from>
                  <to>
                    <xdr:col>11</xdr:col>
                    <xdr:colOff>571500</xdr:colOff>
                    <xdr:row>132</xdr:row>
                    <xdr:rowOff>0</xdr:rowOff>
                  </to>
                </anchor>
              </controlPr>
            </control>
          </mc:Choice>
          <mc:Fallback/>
        </mc:AlternateContent>
        <mc:AlternateContent xmlns:mc="http://schemas.openxmlformats.org/markup-compatibility/2006">
          <mc:Choice Requires="x14">
            <control shapeId="7631" r:id="rId69" name="Group Box 463">
              <controlPr defaultSize="0" autoFill="0" autoPict="0">
                <anchor moveWithCells="1">
                  <from>
                    <xdr:col>7</xdr:col>
                    <xdr:colOff>952500</xdr:colOff>
                    <xdr:row>132</xdr:row>
                    <xdr:rowOff>0</xdr:rowOff>
                  </from>
                  <to>
                    <xdr:col>11</xdr:col>
                    <xdr:colOff>571500</xdr:colOff>
                    <xdr:row>133</xdr:row>
                    <xdr:rowOff>0</xdr:rowOff>
                  </to>
                </anchor>
              </controlPr>
            </control>
          </mc:Choice>
          <mc:Fallback/>
        </mc:AlternateContent>
        <mc:AlternateContent xmlns:mc="http://schemas.openxmlformats.org/markup-compatibility/2006">
          <mc:Choice Requires="x14">
            <control shapeId="7632" r:id="rId70" name="Group Box 464">
              <controlPr defaultSize="0" autoFill="0" autoPict="0">
                <anchor moveWithCells="1">
                  <from>
                    <xdr:col>7</xdr:col>
                    <xdr:colOff>952500</xdr:colOff>
                    <xdr:row>133</xdr:row>
                    <xdr:rowOff>0</xdr:rowOff>
                  </from>
                  <to>
                    <xdr:col>11</xdr:col>
                    <xdr:colOff>571500</xdr:colOff>
                    <xdr:row>134</xdr:row>
                    <xdr:rowOff>0</xdr:rowOff>
                  </to>
                </anchor>
              </controlPr>
            </control>
          </mc:Choice>
          <mc:Fallback/>
        </mc:AlternateContent>
        <mc:AlternateContent xmlns:mc="http://schemas.openxmlformats.org/markup-compatibility/2006">
          <mc:Choice Requires="x14">
            <control shapeId="7633" r:id="rId71" name="Group Box 465">
              <controlPr defaultSize="0" autoFill="0" autoPict="0">
                <anchor moveWithCells="1">
                  <from>
                    <xdr:col>7</xdr:col>
                    <xdr:colOff>952500</xdr:colOff>
                    <xdr:row>134</xdr:row>
                    <xdr:rowOff>0</xdr:rowOff>
                  </from>
                  <to>
                    <xdr:col>11</xdr:col>
                    <xdr:colOff>571500</xdr:colOff>
                    <xdr:row>135</xdr:row>
                    <xdr:rowOff>0</xdr:rowOff>
                  </to>
                </anchor>
              </controlPr>
            </control>
          </mc:Choice>
          <mc:Fallback/>
        </mc:AlternateContent>
        <mc:AlternateContent xmlns:mc="http://schemas.openxmlformats.org/markup-compatibility/2006">
          <mc:Choice Requires="x14">
            <control shapeId="7634" r:id="rId72" name="Option Button 466">
              <controlPr defaultSize="0" autoFill="0" autoLine="0" autoPict="0">
                <anchor moveWithCells="1">
                  <from>
                    <xdr:col>7</xdr:col>
                    <xdr:colOff>1219200</xdr:colOff>
                    <xdr:row>120</xdr:row>
                    <xdr:rowOff>50800</xdr:rowOff>
                  </from>
                  <to>
                    <xdr:col>8</xdr:col>
                    <xdr:colOff>76200</xdr:colOff>
                    <xdr:row>120</xdr:row>
                    <xdr:rowOff>279400</xdr:rowOff>
                  </to>
                </anchor>
              </controlPr>
            </control>
          </mc:Choice>
          <mc:Fallback/>
        </mc:AlternateContent>
        <mc:AlternateContent xmlns:mc="http://schemas.openxmlformats.org/markup-compatibility/2006">
          <mc:Choice Requires="x14">
            <control shapeId="7635" r:id="rId73" name="Option Button 467">
              <controlPr defaultSize="0" autoFill="0" autoLine="0" autoPict="0">
                <anchor moveWithCells="1">
                  <from>
                    <xdr:col>9</xdr:col>
                    <xdr:colOff>825500</xdr:colOff>
                    <xdr:row>120</xdr:row>
                    <xdr:rowOff>12700</xdr:rowOff>
                  </from>
                  <to>
                    <xdr:col>9</xdr:col>
                    <xdr:colOff>1219200</xdr:colOff>
                    <xdr:row>120</xdr:row>
                    <xdr:rowOff>279400</xdr:rowOff>
                  </to>
                </anchor>
              </controlPr>
            </control>
          </mc:Choice>
          <mc:Fallback/>
        </mc:AlternateContent>
        <mc:AlternateContent xmlns:mc="http://schemas.openxmlformats.org/markup-compatibility/2006">
          <mc:Choice Requires="x14">
            <control shapeId="7636" r:id="rId74" name="Option Button 468">
              <controlPr defaultSize="0" autoFill="0" autoLine="0" autoPict="0">
                <anchor moveWithCells="1">
                  <from>
                    <xdr:col>7</xdr:col>
                    <xdr:colOff>1219200</xdr:colOff>
                    <xdr:row>121</xdr:row>
                    <xdr:rowOff>38100</xdr:rowOff>
                  </from>
                  <to>
                    <xdr:col>9</xdr:col>
                    <xdr:colOff>292100</xdr:colOff>
                    <xdr:row>121</xdr:row>
                    <xdr:rowOff>317500</xdr:rowOff>
                  </to>
                </anchor>
              </controlPr>
            </control>
          </mc:Choice>
          <mc:Fallback/>
        </mc:AlternateContent>
        <mc:AlternateContent xmlns:mc="http://schemas.openxmlformats.org/markup-compatibility/2006">
          <mc:Choice Requires="x14">
            <control shapeId="7637" r:id="rId75" name="Option Button 469">
              <controlPr defaultSize="0" autoFill="0" autoLine="0" autoPict="0">
                <anchor moveWithCells="1">
                  <from>
                    <xdr:col>9</xdr:col>
                    <xdr:colOff>812800</xdr:colOff>
                    <xdr:row>121</xdr:row>
                    <xdr:rowOff>50800</xdr:rowOff>
                  </from>
                  <to>
                    <xdr:col>11</xdr:col>
                    <xdr:colOff>190500</xdr:colOff>
                    <xdr:row>121</xdr:row>
                    <xdr:rowOff>279400</xdr:rowOff>
                  </to>
                </anchor>
              </controlPr>
            </control>
          </mc:Choice>
          <mc:Fallback/>
        </mc:AlternateContent>
        <mc:AlternateContent xmlns:mc="http://schemas.openxmlformats.org/markup-compatibility/2006">
          <mc:Choice Requires="x14">
            <control shapeId="7638" r:id="rId76" name="Option Button 470">
              <controlPr defaultSize="0" autoFill="0" autoLine="0" autoPict="0">
                <anchor moveWithCells="1">
                  <from>
                    <xdr:col>7</xdr:col>
                    <xdr:colOff>1219200</xdr:colOff>
                    <xdr:row>122</xdr:row>
                    <xdr:rowOff>50800</xdr:rowOff>
                  </from>
                  <to>
                    <xdr:col>9</xdr:col>
                    <xdr:colOff>292100</xdr:colOff>
                    <xdr:row>122</xdr:row>
                    <xdr:rowOff>304800</xdr:rowOff>
                  </to>
                </anchor>
              </controlPr>
            </control>
          </mc:Choice>
          <mc:Fallback/>
        </mc:AlternateContent>
        <mc:AlternateContent xmlns:mc="http://schemas.openxmlformats.org/markup-compatibility/2006">
          <mc:Choice Requires="x14">
            <control shapeId="7639" r:id="rId77" name="Option Button 471">
              <controlPr defaultSize="0" autoFill="0" autoLine="0" autoPict="0">
                <anchor moveWithCells="1">
                  <from>
                    <xdr:col>9</xdr:col>
                    <xdr:colOff>825500</xdr:colOff>
                    <xdr:row>122</xdr:row>
                    <xdr:rowOff>50800</xdr:rowOff>
                  </from>
                  <to>
                    <xdr:col>11</xdr:col>
                    <xdr:colOff>203200</xdr:colOff>
                    <xdr:row>122</xdr:row>
                    <xdr:rowOff>304800</xdr:rowOff>
                  </to>
                </anchor>
              </controlPr>
            </control>
          </mc:Choice>
          <mc:Fallback/>
        </mc:AlternateContent>
        <mc:AlternateContent xmlns:mc="http://schemas.openxmlformats.org/markup-compatibility/2006">
          <mc:Choice Requires="x14">
            <control shapeId="7640" r:id="rId78" name="Option Button 472">
              <controlPr defaultSize="0" autoFill="0" autoLine="0" autoPict="0">
                <anchor moveWithCells="1">
                  <from>
                    <xdr:col>7</xdr:col>
                    <xdr:colOff>1219200</xdr:colOff>
                    <xdr:row>123</xdr:row>
                    <xdr:rowOff>50800</xdr:rowOff>
                  </from>
                  <to>
                    <xdr:col>9</xdr:col>
                    <xdr:colOff>292100</xdr:colOff>
                    <xdr:row>123</xdr:row>
                    <xdr:rowOff>279400</xdr:rowOff>
                  </to>
                </anchor>
              </controlPr>
            </control>
          </mc:Choice>
          <mc:Fallback/>
        </mc:AlternateContent>
        <mc:AlternateContent xmlns:mc="http://schemas.openxmlformats.org/markup-compatibility/2006">
          <mc:Choice Requires="x14">
            <control shapeId="7641" r:id="rId79" name="Option Button 473">
              <controlPr defaultSize="0" autoFill="0" autoLine="0" autoPict="0">
                <anchor moveWithCells="1">
                  <from>
                    <xdr:col>9</xdr:col>
                    <xdr:colOff>825500</xdr:colOff>
                    <xdr:row>123</xdr:row>
                    <xdr:rowOff>50800</xdr:rowOff>
                  </from>
                  <to>
                    <xdr:col>11</xdr:col>
                    <xdr:colOff>203200</xdr:colOff>
                    <xdr:row>123</xdr:row>
                    <xdr:rowOff>279400</xdr:rowOff>
                  </to>
                </anchor>
              </controlPr>
            </control>
          </mc:Choice>
          <mc:Fallback/>
        </mc:AlternateContent>
        <mc:AlternateContent xmlns:mc="http://schemas.openxmlformats.org/markup-compatibility/2006">
          <mc:Choice Requires="x14">
            <control shapeId="7642" r:id="rId80" name="Option Button 474">
              <controlPr defaultSize="0" autoFill="0" autoLine="0" autoPict="0">
                <anchor moveWithCells="1">
                  <from>
                    <xdr:col>7</xdr:col>
                    <xdr:colOff>1231900</xdr:colOff>
                    <xdr:row>124</xdr:row>
                    <xdr:rowOff>25400</xdr:rowOff>
                  </from>
                  <to>
                    <xdr:col>9</xdr:col>
                    <xdr:colOff>304800</xdr:colOff>
                    <xdr:row>124</xdr:row>
                    <xdr:rowOff>304800</xdr:rowOff>
                  </to>
                </anchor>
              </controlPr>
            </control>
          </mc:Choice>
          <mc:Fallback/>
        </mc:AlternateContent>
        <mc:AlternateContent xmlns:mc="http://schemas.openxmlformats.org/markup-compatibility/2006">
          <mc:Choice Requires="x14">
            <control shapeId="7643" r:id="rId81" name="Option Button 475">
              <controlPr defaultSize="0" autoFill="0" autoLine="0" autoPict="0">
                <anchor moveWithCells="1">
                  <from>
                    <xdr:col>9</xdr:col>
                    <xdr:colOff>825500</xdr:colOff>
                    <xdr:row>124</xdr:row>
                    <xdr:rowOff>50800</xdr:rowOff>
                  </from>
                  <to>
                    <xdr:col>11</xdr:col>
                    <xdr:colOff>203200</xdr:colOff>
                    <xdr:row>124</xdr:row>
                    <xdr:rowOff>279400</xdr:rowOff>
                  </to>
                </anchor>
              </controlPr>
            </control>
          </mc:Choice>
          <mc:Fallback/>
        </mc:AlternateContent>
        <mc:AlternateContent xmlns:mc="http://schemas.openxmlformats.org/markup-compatibility/2006">
          <mc:Choice Requires="x14">
            <control shapeId="7644" r:id="rId82" name="Option Button 476">
              <controlPr defaultSize="0" autoFill="0" autoLine="0" autoPict="0">
                <anchor moveWithCells="1">
                  <from>
                    <xdr:col>7</xdr:col>
                    <xdr:colOff>1219200</xdr:colOff>
                    <xdr:row>125</xdr:row>
                    <xdr:rowOff>50800</xdr:rowOff>
                  </from>
                  <to>
                    <xdr:col>9</xdr:col>
                    <xdr:colOff>292100</xdr:colOff>
                    <xdr:row>125</xdr:row>
                    <xdr:rowOff>304800</xdr:rowOff>
                  </to>
                </anchor>
              </controlPr>
            </control>
          </mc:Choice>
          <mc:Fallback/>
        </mc:AlternateContent>
        <mc:AlternateContent xmlns:mc="http://schemas.openxmlformats.org/markup-compatibility/2006">
          <mc:Choice Requires="x14">
            <control shapeId="7645" r:id="rId83" name="Option Button 477">
              <controlPr defaultSize="0" autoFill="0" autoLine="0" autoPict="0">
                <anchor moveWithCells="1">
                  <from>
                    <xdr:col>9</xdr:col>
                    <xdr:colOff>825500</xdr:colOff>
                    <xdr:row>125</xdr:row>
                    <xdr:rowOff>50800</xdr:rowOff>
                  </from>
                  <to>
                    <xdr:col>11</xdr:col>
                    <xdr:colOff>203200</xdr:colOff>
                    <xdr:row>125</xdr:row>
                    <xdr:rowOff>279400</xdr:rowOff>
                  </to>
                </anchor>
              </controlPr>
            </control>
          </mc:Choice>
          <mc:Fallback/>
        </mc:AlternateContent>
        <mc:AlternateContent xmlns:mc="http://schemas.openxmlformats.org/markup-compatibility/2006">
          <mc:Choice Requires="x14">
            <control shapeId="7646" r:id="rId84" name="Option Button 478">
              <controlPr defaultSize="0" autoFill="0" autoLine="0" autoPict="0">
                <anchor moveWithCells="1">
                  <from>
                    <xdr:col>7</xdr:col>
                    <xdr:colOff>1219200</xdr:colOff>
                    <xdr:row>126</xdr:row>
                    <xdr:rowOff>50800</xdr:rowOff>
                  </from>
                  <to>
                    <xdr:col>9</xdr:col>
                    <xdr:colOff>292100</xdr:colOff>
                    <xdr:row>126</xdr:row>
                    <xdr:rowOff>292100</xdr:rowOff>
                  </to>
                </anchor>
              </controlPr>
            </control>
          </mc:Choice>
          <mc:Fallback/>
        </mc:AlternateContent>
        <mc:AlternateContent xmlns:mc="http://schemas.openxmlformats.org/markup-compatibility/2006">
          <mc:Choice Requires="x14">
            <control shapeId="7648" r:id="rId85" name="Option Button 480">
              <controlPr defaultSize="0" autoFill="0" autoLine="0" autoPict="0">
                <anchor moveWithCells="1">
                  <from>
                    <xdr:col>9</xdr:col>
                    <xdr:colOff>825500</xdr:colOff>
                    <xdr:row>126</xdr:row>
                    <xdr:rowOff>50800</xdr:rowOff>
                  </from>
                  <to>
                    <xdr:col>11</xdr:col>
                    <xdr:colOff>203200</xdr:colOff>
                    <xdr:row>126</xdr:row>
                    <xdr:rowOff>304800</xdr:rowOff>
                  </to>
                </anchor>
              </controlPr>
            </control>
          </mc:Choice>
          <mc:Fallback/>
        </mc:AlternateContent>
        <mc:AlternateContent xmlns:mc="http://schemas.openxmlformats.org/markup-compatibility/2006">
          <mc:Choice Requires="x14">
            <control shapeId="7649" r:id="rId86" name="Option Button 481">
              <controlPr defaultSize="0" autoFill="0" autoLine="0" autoPict="0">
                <anchor moveWithCells="1">
                  <from>
                    <xdr:col>7</xdr:col>
                    <xdr:colOff>1219200</xdr:colOff>
                    <xdr:row>127</xdr:row>
                    <xdr:rowOff>38100</xdr:rowOff>
                  </from>
                  <to>
                    <xdr:col>9</xdr:col>
                    <xdr:colOff>292100</xdr:colOff>
                    <xdr:row>127</xdr:row>
                    <xdr:rowOff>304800</xdr:rowOff>
                  </to>
                </anchor>
              </controlPr>
            </control>
          </mc:Choice>
          <mc:Fallback/>
        </mc:AlternateContent>
        <mc:AlternateContent xmlns:mc="http://schemas.openxmlformats.org/markup-compatibility/2006">
          <mc:Choice Requires="x14">
            <control shapeId="7650" r:id="rId87" name="Option Button 482">
              <controlPr defaultSize="0" autoFill="0" autoLine="0" autoPict="0">
                <anchor moveWithCells="1">
                  <from>
                    <xdr:col>9</xdr:col>
                    <xdr:colOff>825500</xdr:colOff>
                    <xdr:row>127</xdr:row>
                    <xdr:rowOff>50800</xdr:rowOff>
                  </from>
                  <to>
                    <xdr:col>11</xdr:col>
                    <xdr:colOff>203200</xdr:colOff>
                    <xdr:row>127</xdr:row>
                    <xdr:rowOff>279400</xdr:rowOff>
                  </to>
                </anchor>
              </controlPr>
            </control>
          </mc:Choice>
          <mc:Fallback/>
        </mc:AlternateContent>
        <mc:AlternateContent xmlns:mc="http://schemas.openxmlformats.org/markup-compatibility/2006">
          <mc:Choice Requires="x14">
            <control shapeId="7651" r:id="rId88" name="Option Button 483">
              <controlPr defaultSize="0" autoFill="0" autoLine="0" autoPict="0">
                <anchor moveWithCells="1">
                  <from>
                    <xdr:col>7</xdr:col>
                    <xdr:colOff>1219200</xdr:colOff>
                    <xdr:row>128</xdr:row>
                    <xdr:rowOff>50800</xdr:rowOff>
                  </from>
                  <to>
                    <xdr:col>9</xdr:col>
                    <xdr:colOff>292100</xdr:colOff>
                    <xdr:row>128</xdr:row>
                    <xdr:rowOff>279400</xdr:rowOff>
                  </to>
                </anchor>
              </controlPr>
            </control>
          </mc:Choice>
          <mc:Fallback/>
        </mc:AlternateContent>
        <mc:AlternateContent xmlns:mc="http://schemas.openxmlformats.org/markup-compatibility/2006">
          <mc:Choice Requires="x14">
            <control shapeId="7652" r:id="rId89" name="Option Button 484">
              <controlPr defaultSize="0" autoFill="0" autoLine="0" autoPict="0">
                <anchor moveWithCells="1">
                  <from>
                    <xdr:col>9</xdr:col>
                    <xdr:colOff>812800</xdr:colOff>
                    <xdr:row>128</xdr:row>
                    <xdr:rowOff>50800</xdr:rowOff>
                  </from>
                  <to>
                    <xdr:col>11</xdr:col>
                    <xdr:colOff>190500</xdr:colOff>
                    <xdr:row>128</xdr:row>
                    <xdr:rowOff>279400</xdr:rowOff>
                  </to>
                </anchor>
              </controlPr>
            </control>
          </mc:Choice>
          <mc:Fallback/>
        </mc:AlternateContent>
        <mc:AlternateContent xmlns:mc="http://schemas.openxmlformats.org/markup-compatibility/2006">
          <mc:Choice Requires="x14">
            <control shapeId="7653" r:id="rId90" name="Option Button 485">
              <controlPr defaultSize="0" autoFill="0" autoLine="0" autoPict="0">
                <anchor moveWithCells="1">
                  <from>
                    <xdr:col>7</xdr:col>
                    <xdr:colOff>1219200</xdr:colOff>
                    <xdr:row>129</xdr:row>
                    <xdr:rowOff>50800</xdr:rowOff>
                  </from>
                  <to>
                    <xdr:col>9</xdr:col>
                    <xdr:colOff>292100</xdr:colOff>
                    <xdr:row>129</xdr:row>
                    <xdr:rowOff>292100</xdr:rowOff>
                  </to>
                </anchor>
              </controlPr>
            </control>
          </mc:Choice>
          <mc:Fallback/>
        </mc:AlternateContent>
        <mc:AlternateContent xmlns:mc="http://schemas.openxmlformats.org/markup-compatibility/2006">
          <mc:Choice Requires="x14">
            <control shapeId="7654" r:id="rId91" name="Option Button 486">
              <controlPr defaultSize="0" autoFill="0" autoLine="0" autoPict="0">
                <anchor moveWithCells="1">
                  <from>
                    <xdr:col>9</xdr:col>
                    <xdr:colOff>812800</xdr:colOff>
                    <xdr:row>129</xdr:row>
                    <xdr:rowOff>50800</xdr:rowOff>
                  </from>
                  <to>
                    <xdr:col>11</xdr:col>
                    <xdr:colOff>190500</xdr:colOff>
                    <xdr:row>129</xdr:row>
                    <xdr:rowOff>279400</xdr:rowOff>
                  </to>
                </anchor>
              </controlPr>
            </control>
          </mc:Choice>
          <mc:Fallback/>
        </mc:AlternateContent>
        <mc:AlternateContent xmlns:mc="http://schemas.openxmlformats.org/markup-compatibility/2006">
          <mc:Choice Requires="x14">
            <control shapeId="7655" r:id="rId92" name="Option Button 487">
              <controlPr defaultSize="0" autoFill="0" autoLine="0" autoPict="0">
                <anchor moveWithCells="1">
                  <from>
                    <xdr:col>7</xdr:col>
                    <xdr:colOff>1231900</xdr:colOff>
                    <xdr:row>130</xdr:row>
                    <xdr:rowOff>50800</xdr:rowOff>
                  </from>
                  <to>
                    <xdr:col>9</xdr:col>
                    <xdr:colOff>304800</xdr:colOff>
                    <xdr:row>130</xdr:row>
                    <xdr:rowOff>279400</xdr:rowOff>
                  </to>
                </anchor>
              </controlPr>
            </control>
          </mc:Choice>
          <mc:Fallback/>
        </mc:AlternateContent>
        <mc:AlternateContent xmlns:mc="http://schemas.openxmlformats.org/markup-compatibility/2006">
          <mc:Choice Requires="x14">
            <control shapeId="7656" r:id="rId93" name="Option Button 488">
              <controlPr defaultSize="0" autoFill="0" autoLine="0" autoPict="0">
                <anchor moveWithCells="1">
                  <from>
                    <xdr:col>9</xdr:col>
                    <xdr:colOff>825500</xdr:colOff>
                    <xdr:row>130</xdr:row>
                    <xdr:rowOff>50800</xdr:rowOff>
                  </from>
                  <to>
                    <xdr:col>11</xdr:col>
                    <xdr:colOff>203200</xdr:colOff>
                    <xdr:row>130</xdr:row>
                    <xdr:rowOff>279400</xdr:rowOff>
                  </to>
                </anchor>
              </controlPr>
            </control>
          </mc:Choice>
          <mc:Fallback/>
        </mc:AlternateContent>
        <mc:AlternateContent xmlns:mc="http://schemas.openxmlformats.org/markup-compatibility/2006">
          <mc:Choice Requires="x14">
            <control shapeId="7657" r:id="rId94" name="Option Button 489">
              <controlPr defaultSize="0" autoFill="0" autoLine="0" autoPict="0">
                <anchor moveWithCells="1">
                  <from>
                    <xdr:col>7</xdr:col>
                    <xdr:colOff>1231900</xdr:colOff>
                    <xdr:row>131</xdr:row>
                    <xdr:rowOff>50800</xdr:rowOff>
                  </from>
                  <to>
                    <xdr:col>9</xdr:col>
                    <xdr:colOff>304800</xdr:colOff>
                    <xdr:row>131</xdr:row>
                    <xdr:rowOff>304800</xdr:rowOff>
                  </to>
                </anchor>
              </controlPr>
            </control>
          </mc:Choice>
          <mc:Fallback/>
        </mc:AlternateContent>
        <mc:AlternateContent xmlns:mc="http://schemas.openxmlformats.org/markup-compatibility/2006">
          <mc:Choice Requires="x14">
            <control shapeId="7658" r:id="rId95" name="Option Button 490">
              <controlPr defaultSize="0" autoFill="0" autoLine="0" autoPict="0">
                <anchor moveWithCells="1">
                  <from>
                    <xdr:col>9</xdr:col>
                    <xdr:colOff>825500</xdr:colOff>
                    <xdr:row>131</xdr:row>
                    <xdr:rowOff>50800</xdr:rowOff>
                  </from>
                  <to>
                    <xdr:col>11</xdr:col>
                    <xdr:colOff>203200</xdr:colOff>
                    <xdr:row>131</xdr:row>
                    <xdr:rowOff>279400</xdr:rowOff>
                  </to>
                </anchor>
              </controlPr>
            </control>
          </mc:Choice>
          <mc:Fallback/>
        </mc:AlternateContent>
        <mc:AlternateContent xmlns:mc="http://schemas.openxmlformats.org/markup-compatibility/2006">
          <mc:Choice Requires="x14">
            <control shapeId="7659" r:id="rId96" name="Option Button 491">
              <controlPr defaultSize="0" autoFill="0" autoLine="0" autoPict="0">
                <anchor moveWithCells="1">
                  <from>
                    <xdr:col>7</xdr:col>
                    <xdr:colOff>1219200</xdr:colOff>
                    <xdr:row>132</xdr:row>
                    <xdr:rowOff>63500</xdr:rowOff>
                  </from>
                  <to>
                    <xdr:col>9</xdr:col>
                    <xdr:colOff>292100</xdr:colOff>
                    <xdr:row>132</xdr:row>
                    <xdr:rowOff>304800</xdr:rowOff>
                  </to>
                </anchor>
              </controlPr>
            </control>
          </mc:Choice>
          <mc:Fallback/>
        </mc:AlternateContent>
        <mc:AlternateContent xmlns:mc="http://schemas.openxmlformats.org/markup-compatibility/2006">
          <mc:Choice Requires="x14">
            <control shapeId="7660" r:id="rId97" name="Option Button 492">
              <controlPr defaultSize="0" autoFill="0" autoLine="0" autoPict="0">
                <anchor moveWithCells="1">
                  <from>
                    <xdr:col>9</xdr:col>
                    <xdr:colOff>825500</xdr:colOff>
                    <xdr:row>132</xdr:row>
                    <xdr:rowOff>50800</xdr:rowOff>
                  </from>
                  <to>
                    <xdr:col>11</xdr:col>
                    <xdr:colOff>203200</xdr:colOff>
                    <xdr:row>132</xdr:row>
                    <xdr:rowOff>279400</xdr:rowOff>
                  </to>
                </anchor>
              </controlPr>
            </control>
          </mc:Choice>
          <mc:Fallback/>
        </mc:AlternateContent>
        <mc:AlternateContent xmlns:mc="http://schemas.openxmlformats.org/markup-compatibility/2006">
          <mc:Choice Requires="x14">
            <control shapeId="7661" r:id="rId98" name="Option Button 493">
              <controlPr defaultSize="0" autoFill="0" autoLine="0" autoPict="0">
                <anchor moveWithCells="1">
                  <from>
                    <xdr:col>7</xdr:col>
                    <xdr:colOff>1219200</xdr:colOff>
                    <xdr:row>133</xdr:row>
                    <xdr:rowOff>50800</xdr:rowOff>
                  </from>
                  <to>
                    <xdr:col>9</xdr:col>
                    <xdr:colOff>292100</xdr:colOff>
                    <xdr:row>133</xdr:row>
                    <xdr:rowOff>279400</xdr:rowOff>
                  </to>
                </anchor>
              </controlPr>
            </control>
          </mc:Choice>
          <mc:Fallback/>
        </mc:AlternateContent>
        <mc:AlternateContent xmlns:mc="http://schemas.openxmlformats.org/markup-compatibility/2006">
          <mc:Choice Requires="x14">
            <control shapeId="7662" r:id="rId99" name="Option Button 494">
              <controlPr defaultSize="0" autoFill="0" autoLine="0" autoPict="0">
                <anchor moveWithCells="1">
                  <from>
                    <xdr:col>9</xdr:col>
                    <xdr:colOff>825500</xdr:colOff>
                    <xdr:row>133</xdr:row>
                    <xdr:rowOff>50800</xdr:rowOff>
                  </from>
                  <to>
                    <xdr:col>11</xdr:col>
                    <xdr:colOff>203200</xdr:colOff>
                    <xdr:row>133</xdr:row>
                    <xdr:rowOff>279400</xdr:rowOff>
                  </to>
                </anchor>
              </controlPr>
            </control>
          </mc:Choice>
          <mc:Fallback/>
        </mc:AlternateContent>
        <mc:AlternateContent xmlns:mc="http://schemas.openxmlformats.org/markup-compatibility/2006">
          <mc:Choice Requires="x14">
            <control shapeId="7663" r:id="rId100" name="Option Button 495">
              <controlPr defaultSize="0" autoFill="0" autoLine="0" autoPict="0">
                <anchor moveWithCells="1">
                  <from>
                    <xdr:col>7</xdr:col>
                    <xdr:colOff>1219200</xdr:colOff>
                    <xdr:row>134</xdr:row>
                    <xdr:rowOff>50800</xdr:rowOff>
                  </from>
                  <to>
                    <xdr:col>8</xdr:col>
                    <xdr:colOff>63500</xdr:colOff>
                    <xdr:row>134</xdr:row>
                    <xdr:rowOff>304800</xdr:rowOff>
                  </to>
                </anchor>
              </controlPr>
            </control>
          </mc:Choice>
          <mc:Fallback/>
        </mc:AlternateContent>
        <mc:AlternateContent xmlns:mc="http://schemas.openxmlformats.org/markup-compatibility/2006">
          <mc:Choice Requires="x14">
            <control shapeId="7664" r:id="rId101" name="Option Button 496">
              <controlPr defaultSize="0" autoFill="0" autoLine="0" autoPict="0">
                <anchor moveWithCells="1">
                  <from>
                    <xdr:col>9</xdr:col>
                    <xdr:colOff>812800</xdr:colOff>
                    <xdr:row>134</xdr:row>
                    <xdr:rowOff>50800</xdr:rowOff>
                  </from>
                  <to>
                    <xdr:col>11</xdr:col>
                    <xdr:colOff>190500</xdr:colOff>
                    <xdr:row>134</xdr:row>
                    <xdr:rowOff>279400</xdr:rowOff>
                  </to>
                </anchor>
              </controlPr>
            </control>
          </mc:Choice>
          <mc:Fallback/>
        </mc:AlternateContent>
        <mc:AlternateContent xmlns:mc="http://schemas.openxmlformats.org/markup-compatibility/2006">
          <mc:Choice Requires="x14">
            <control shapeId="7456" r:id="rId102" name="Option Button 288">
              <controlPr defaultSize="0" autoFill="0" autoLine="0" autoPict="0">
                <anchor moveWithCells="1">
                  <from>
                    <xdr:col>3</xdr:col>
                    <xdr:colOff>2311400</xdr:colOff>
                    <xdr:row>119</xdr:row>
                    <xdr:rowOff>38100</xdr:rowOff>
                  </from>
                  <to>
                    <xdr:col>4</xdr:col>
                    <xdr:colOff>76200</xdr:colOff>
                    <xdr:row>119</xdr:row>
                    <xdr:rowOff>304800</xdr:rowOff>
                  </to>
                </anchor>
              </controlPr>
            </control>
          </mc:Choice>
          <mc:Fallback/>
        </mc:AlternateContent>
        <mc:AlternateContent xmlns:mc="http://schemas.openxmlformats.org/markup-compatibility/2006">
          <mc:Choice Requires="x14">
            <control shapeId="7457" r:id="rId103" name="Option Button 289">
              <controlPr defaultSize="0" autoFill="0" autoLine="0" autoPict="0">
                <anchor moveWithCells="1">
                  <from>
                    <xdr:col>5</xdr:col>
                    <xdr:colOff>393700</xdr:colOff>
                    <xdr:row>119</xdr:row>
                    <xdr:rowOff>50800</xdr:rowOff>
                  </from>
                  <to>
                    <xdr:col>6</xdr:col>
                    <xdr:colOff>101600</xdr:colOff>
                    <xdr:row>119</xdr:row>
                    <xdr:rowOff>279400</xdr:rowOff>
                  </to>
                </anchor>
              </controlPr>
            </control>
          </mc:Choice>
          <mc:Fallback/>
        </mc:AlternateContent>
        <mc:AlternateContent xmlns:mc="http://schemas.openxmlformats.org/markup-compatibility/2006">
          <mc:Choice Requires="x14">
            <control shapeId="7609" r:id="rId104" name="Group Box 441">
              <controlPr defaultSize="0" autoFill="0" autoPict="0">
                <anchor moveWithCells="1">
                  <from>
                    <xdr:col>3</xdr:col>
                    <xdr:colOff>2120900</xdr:colOff>
                    <xdr:row>119</xdr:row>
                    <xdr:rowOff>0</xdr:rowOff>
                  </from>
                  <to>
                    <xdr:col>7</xdr:col>
                    <xdr:colOff>952500</xdr:colOff>
                    <xdr:row>120</xdr:row>
                    <xdr:rowOff>0</xdr:rowOff>
                  </to>
                </anchor>
              </controlPr>
            </control>
          </mc:Choice>
          <mc:Fallback/>
        </mc:AlternateContent>
        <mc:AlternateContent xmlns:mc="http://schemas.openxmlformats.org/markup-compatibility/2006">
          <mc:Choice Requires="x14">
            <control shapeId="7611" r:id="rId105" name="Option Button 443">
              <controlPr defaultSize="0" autoFill="0" autoLine="0" autoPict="0">
                <anchor moveWithCells="1">
                  <from>
                    <xdr:col>7</xdr:col>
                    <xdr:colOff>1219200</xdr:colOff>
                    <xdr:row>119</xdr:row>
                    <xdr:rowOff>50800</xdr:rowOff>
                  </from>
                  <to>
                    <xdr:col>8</xdr:col>
                    <xdr:colOff>152400</xdr:colOff>
                    <xdr:row>119</xdr:row>
                    <xdr:rowOff>279400</xdr:rowOff>
                  </to>
                </anchor>
              </controlPr>
            </control>
          </mc:Choice>
          <mc:Fallback/>
        </mc:AlternateContent>
        <mc:AlternateContent xmlns:mc="http://schemas.openxmlformats.org/markup-compatibility/2006">
          <mc:Choice Requires="x14">
            <control shapeId="7610" r:id="rId106" name="Group Box 442">
              <controlPr defaultSize="0" autoFill="0" autoPict="0">
                <anchor moveWithCells="1">
                  <from>
                    <xdr:col>7</xdr:col>
                    <xdr:colOff>952500</xdr:colOff>
                    <xdr:row>119</xdr:row>
                    <xdr:rowOff>0</xdr:rowOff>
                  </from>
                  <to>
                    <xdr:col>11</xdr:col>
                    <xdr:colOff>571500</xdr:colOff>
                    <xdr:row>120</xdr:row>
                    <xdr:rowOff>0</xdr:rowOff>
                  </to>
                </anchor>
              </controlPr>
            </control>
          </mc:Choice>
          <mc:Fallback/>
        </mc:AlternateContent>
        <mc:AlternateContent xmlns:mc="http://schemas.openxmlformats.org/markup-compatibility/2006">
          <mc:Choice Requires="x14">
            <control shapeId="7612" r:id="rId107" name="Option Button 444">
              <controlPr defaultSize="0" autoFill="0" autoLine="0" autoPict="0">
                <anchor moveWithCells="1">
                  <from>
                    <xdr:col>9</xdr:col>
                    <xdr:colOff>825500</xdr:colOff>
                    <xdr:row>119</xdr:row>
                    <xdr:rowOff>25400</xdr:rowOff>
                  </from>
                  <to>
                    <xdr:col>9</xdr:col>
                    <xdr:colOff>1295400</xdr:colOff>
                    <xdr:row>119</xdr:row>
                    <xdr:rowOff>292100</xdr:rowOff>
                  </to>
                </anchor>
              </controlPr>
            </control>
          </mc:Choice>
          <mc:Fallback/>
        </mc:AlternateContent>
      </controls>
    </mc:Choice>
    <mc:Fallback/>
  </mc:AlternateContent>
  <extLst>
    <ext xmlns:x14="http://schemas.microsoft.com/office/spreadsheetml/2009/9/main" uri="{78C0D931-6437-407d-A8EE-F0AAD7539E65}">
      <x14:conditionalFormattings>
        <x14:conditionalFormatting xmlns:xm="http://schemas.microsoft.com/office/excel/2006/main">
          <x14:cfRule type="expression" priority="16" id="{1E6AAAC0-65B0-AE4C-A531-08B9FED51774}">
            <xm:f>FALSE=AND('Etape 1 (Infos générales)'!$W$23=2,VLOOKUP(AM84,'Etape 2 (Biométrie)'!$N$13:$P$47,3,FALSE)&gt;VLOOKUP(AM84,'Etape 2 (Biométrie)'!$N$13:$P$47,2,FALSE))</xm:f>
            <x14:dxf>
              <font>
                <strike val="0"/>
                <color theme="0"/>
              </font>
              <fill>
                <patternFill patternType="none">
                  <fgColor indexed="64"/>
                  <bgColor auto="1"/>
                </patternFill>
              </fill>
              <border>
                <left/>
                <right/>
                <top/>
                <bottom/>
              </border>
            </x14:dxf>
          </x14:cfRule>
          <xm:sqref>M109:O109</xm:sqref>
        </x14:conditionalFormatting>
        <x14:conditionalFormatting xmlns:xm="http://schemas.microsoft.com/office/excel/2006/main">
          <x14:cfRule type="expression" priority="15" id="{D2982738-CED6-494B-ABE2-09CA6100FBF1}">
            <xm:f>AND('Etape 1 (Infos générales)'!$W$23=2,VLOOKUP(F81,'Etape 2 (Biométrie)'!$N$13:$P$47,3,FALSE)&gt;VLOOKUP(F81,'Etape 2 (Biométrie)'!$N$13:$P$47,2,FALSE))</xm:f>
            <x14:dxf>
              <font>
                <color rgb="FF006100"/>
              </font>
              <fill>
                <patternFill>
                  <bgColor rgb="FFC6EFCE"/>
                </patternFill>
              </fill>
              <border>
                <left style="thin">
                  <color rgb="FF008000"/>
                </left>
                <right style="thin">
                  <color rgb="FF008000"/>
                </right>
                <top style="thin">
                  <color rgb="FF008000"/>
                </top>
                <bottom style="thin">
                  <color rgb="FF008000"/>
                </bottom>
              </border>
            </x14:dxf>
          </x14:cfRule>
          <xm:sqref>R93:R95</xm:sqref>
        </x14:conditionalFormatting>
        <x14:conditionalFormatting xmlns:xm="http://schemas.microsoft.com/office/excel/2006/main">
          <x14:cfRule type="expression" priority="14" id="{3EC57E02-E82B-5D49-A318-773E4A69FD82}">
            <xm:f>'Etape 1 (Infos générales)'!$W$23=1</xm:f>
            <x14:dxf>
              <font>
                <color theme="0"/>
              </font>
              <fill>
                <patternFill patternType="solid">
                  <fgColor indexed="64"/>
                  <bgColor theme="0"/>
                </patternFill>
              </fill>
              <border>
                <left/>
                <right/>
                <top/>
                <bottom/>
              </border>
            </x14:dxf>
          </x14:cfRule>
          <xm:sqref>C14:M15</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E23"/>
  <sheetViews>
    <sheetView zoomScale="75" zoomScaleNormal="75" zoomScalePageLayoutView="75" workbookViewId="0">
      <selection activeCell="S5" sqref="S5"/>
    </sheetView>
  </sheetViews>
  <sheetFormatPr baseColWidth="10" defaultColWidth="10.83203125" defaultRowHeight="12" x14ac:dyDescent="0"/>
  <cols>
    <col min="1" max="15" width="10.83203125" style="161"/>
    <col min="16" max="16" width="13.5" style="161" customWidth="1"/>
    <col min="17" max="17" width="18.5" style="161" customWidth="1"/>
    <col min="18" max="18" width="15.83203125" style="161" customWidth="1"/>
    <col min="19" max="19" width="42.1640625" style="161" customWidth="1"/>
    <col min="20" max="20" width="13.5" style="161" customWidth="1"/>
    <col min="21" max="125" width="10.83203125" style="161"/>
    <col min="126" max="126" width="11.1640625" style="161" bestFit="1" customWidth="1"/>
    <col min="127" max="129" width="11" style="161" bestFit="1" customWidth="1"/>
    <col min="130" max="157" width="10.83203125" style="161"/>
    <col min="158" max="158" width="11.1640625" style="161" bestFit="1" customWidth="1"/>
    <col min="159" max="16384" width="10.83203125" style="161"/>
  </cols>
  <sheetData>
    <row r="1" spans="1:265" ht="15">
      <c r="A1" s="824" t="s">
        <v>247</v>
      </c>
      <c r="B1" s="824"/>
      <c r="C1" s="824"/>
      <c r="D1" s="824"/>
      <c r="E1" s="824"/>
      <c r="F1" s="824"/>
      <c r="G1" s="824"/>
      <c r="H1" s="824"/>
      <c r="I1" s="824"/>
      <c r="J1" s="824"/>
      <c r="K1" s="824"/>
      <c r="L1" s="824"/>
      <c r="M1" s="824"/>
      <c r="N1" s="824"/>
      <c r="O1" s="824"/>
      <c r="P1" s="824"/>
      <c r="Q1" s="824"/>
      <c r="R1" s="824"/>
      <c r="S1" s="824"/>
      <c r="T1" s="824"/>
      <c r="U1" s="825" t="s">
        <v>206</v>
      </c>
      <c r="V1" s="826"/>
      <c r="W1" s="826"/>
      <c r="X1" s="826"/>
      <c r="Y1" s="826"/>
      <c r="Z1" s="826"/>
      <c r="AA1" s="827"/>
      <c r="AB1" s="831" t="s">
        <v>248</v>
      </c>
      <c r="AC1" s="832"/>
      <c r="AD1" s="832"/>
      <c r="AE1" s="833"/>
      <c r="AF1" s="837" t="s">
        <v>249</v>
      </c>
      <c r="AG1" s="838"/>
      <c r="AH1" s="838"/>
      <c r="AI1" s="838"/>
      <c r="AJ1" s="838"/>
      <c r="AK1" s="838"/>
      <c r="AL1" s="838"/>
      <c r="AM1" s="838"/>
      <c r="AN1" s="838"/>
      <c r="AO1" s="838"/>
      <c r="AP1" s="838"/>
      <c r="AQ1" s="838"/>
      <c r="AR1" s="838"/>
      <c r="AS1" s="838"/>
      <c r="AT1" s="838"/>
      <c r="AU1" s="838"/>
      <c r="AV1" s="838"/>
      <c r="AW1" s="838"/>
      <c r="AX1" s="838"/>
      <c r="AY1" s="838"/>
      <c r="AZ1" s="838"/>
      <c r="BA1" s="838"/>
      <c r="BB1" s="838"/>
      <c r="BC1" s="838"/>
      <c r="BD1" s="838"/>
      <c r="BE1" s="838"/>
      <c r="BF1" s="838"/>
      <c r="BG1" s="838"/>
      <c r="BH1" s="838"/>
      <c r="BI1" s="838"/>
      <c r="BJ1" s="838"/>
      <c r="BK1" s="838"/>
      <c r="BL1" s="838"/>
      <c r="BM1" s="838"/>
      <c r="BN1" s="838"/>
      <c r="BO1" s="838"/>
      <c r="BP1" s="838"/>
      <c r="BQ1" s="838"/>
      <c r="BR1" s="838"/>
      <c r="BS1" s="838"/>
      <c r="BT1" s="838"/>
      <c r="BU1" s="838"/>
      <c r="BV1" s="838"/>
      <c r="BW1" s="838"/>
      <c r="BX1" s="838"/>
      <c r="BY1" s="838"/>
      <c r="BZ1" s="838"/>
      <c r="CA1" s="838"/>
      <c r="CB1" s="838"/>
      <c r="CC1" s="838"/>
      <c r="CD1" s="838"/>
      <c r="CE1" s="838"/>
      <c r="CF1" s="838"/>
      <c r="CG1" s="838"/>
      <c r="CH1" s="838"/>
      <c r="CI1" s="838"/>
      <c r="CJ1" s="838"/>
      <c r="CK1" s="838"/>
      <c r="CL1" s="838"/>
      <c r="CM1" s="838"/>
      <c r="CN1" s="838"/>
      <c r="CO1" s="838"/>
      <c r="CP1" s="838"/>
      <c r="CQ1" s="838"/>
      <c r="CR1" s="838"/>
      <c r="CS1" s="838"/>
      <c r="CT1" s="838"/>
      <c r="CU1" s="838"/>
      <c r="CV1" s="838"/>
      <c r="CW1" s="838"/>
      <c r="CX1" s="839"/>
      <c r="CY1" s="811" t="s">
        <v>250</v>
      </c>
      <c r="CZ1" s="812"/>
      <c r="DA1" s="812"/>
      <c r="DB1" s="812"/>
      <c r="DC1" s="812"/>
      <c r="DD1" s="812"/>
      <c r="DE1" s="812"/>
      <c r="DF1" s="812"/>
      <c r="DG1" s="812"/>
      <c r="DH1" s="812"/>
      <c r="DI1" s="812"/>
      <c r="DJ1" s="812"/>
      <c r="DK1" s="812"/>
      <c r="DL1" s="812"/>
      <c r="DM1" s="812"/>
      <c r="DN1" s="812"/>
      <c r="DO1" s="812"/>
      <c r="DP1" s="812"/>
      <c r="DQ1" s="812"/>
      <c r="DR1" s="812"/>
      <c r="DS1" s="812"/>
      <c r="DT1" s="812"/>
      <c r="DU1" s="812"/>
      <c r="DV1" s="812"/>
      <c r="DW1" s="812"/>
      <c r="DX1" s="812"/>
      <c r="DY1" s="812"/>
      <c r="DZ1" s="812"/>
      <c r="EA1" s="812"/>
      <c r="EB1" s="812"/>
      <c r="EC1" s="812"/>
      <c r="ED1" s="812"/>
      <c r="EE1" s="812"/>
      <c r="EF1" s="812"/>
      <c r="EG1" s="812"/>
      <c r="EH1" s="812"/>
      <c r="EI1" s="812"/>
      <c r="EJ1" s="812"/>
      <c r="EK1" s="812"/>
      <c r="EL1" s="812"/>
      <c r="EM1" s="812"/>
      <c r="EN1" s="812"/>
      <c r="EO1" s="812"/>
      <c r="EP1" s="812"/>
      <c r="EQ1" s="812"/>
      <c r="ER1" s="812"/>
      <c r="ES1" s="812"/>
      <c r="ET1" s="812"/>
      <c r="EU1" s="812"/>
      <c r="EV1" s="812"/>
      <c r="EW1" s="812"/>
      <c r="EX1" s="812"/>
      <c r="EY1" s="812"/>
      <c r="EZ1" s="812"/>
      <c r="FA1" s="812"/>
      <c r="FB1" s="812"/>
      <c r="FC1" s="813"/>
      <c r="FD1" s="809" t="s">
        <v>251</v>
      </c>
      <c r="FE1" s="823"/>
      <c r="FF1" s="823"/>
      <c r="FG1" s="823"/>
      <c r="FH1" s="823"/>
      <c r="FI1" s="823"/>
      <c r="FJ1" s="823"/>
      <c r="FK1" s="823"/>
      <c r="FL1" s="823"/>
      <c r="FM1" s="823"/>
      <c r="FN1" s="823"/>
      <c r="FO1" s="823"/>
      <c r="FP1" s="823"/>
      <c r="FQ1" s="823"/>
      <c r="FR1" s="823"/>
      <c r="FS1" s="823"/>
      <c r="FT1" s="823"/>
      <c r="FU1" s="823"/>
      <c r="FV1" s="823"/>
      <c r="FW1" s="823"/>
      <c r="FX1" s="823"/>
      <c r="FY1" s="823"/>
      <c r="FZ1" s="823"/>
      <c r="GA1" s="823"/>
      <c r="GB1" s="823"/>
      <c r="GC1" s="823"/>
      <c r="GD1" s="823"/>
      <c r="GE1" s="823"/>
      <c r="GF1" s="823"/>
      <c r="GG1" s="823"/>
      <c r="GH1" s="823"/>
      <c r="GI1" s="823"/>
      <c r="GJ1" s="823"/>
      <c r="GK1" s="823"/>
      <c r="GL1" s="823"/>
      <c r="GM1" s="823"/>
      <c r="GN1" s="823"/>
      <c r="GO1" s="823"/>
      <c r="GP1" s="823"/>
      <c r="GQ1" s="823"/>
      <c r="GR1" s="823"/>
      <c r="GS1" s="823"/>
      <c r="GT1" s="823"/>
      <c r="GU1" s="823"/>
      <c r="GV1" s="823"/>
      <c r="GW1" s="823"/>
      <c r="GX1" s="823"/>
      <c r="GY1" s="823"/>
      <c r="GZ1" s="823"/>
      <c r="HA1" s="823"/>
      <c r="HB1" s="823"/>
      <c r="HC1" s="823"/>
      <c r="HD1" s="823"/>
      <c r="HE1" s="823"/>
      <c r="HF1" s="823"/>
      <c r="HG1" s="823"/>
      <c r="HH1" s="823"/>
      <c r="HI1" s="823"/>
      <c r="HJ1" s="823"/>
      <c r="HK1" s="823"/>
      <c r="HL1" s="823"/>
      <c r="HM1" s="823"/>
      <c r="HN1" s="823"/>
      <c r="HO1" s="823"/>
      <c r="HP1" s="823"/>
      <c r="HQ1" s="823"/>
      <c r="HR1" s="823"/>
      <c r="HS1" s="823"/>
      <c r="HT1" s="823"/>
      <c r="HU1" s="823"/>
      <c r="HV1" s="823"/>
      <c r="HW1" s="823"/>
      <c r="HX1" s="810"/>
      <c r="HY1" s="814" t="s">
        <v>204</v>
      </c>
      <c r="HZ1" s="815"/>
      <c r="IA1" s="815"/>
      <c r="IB1" s="815"/>
      <c r="IC1" s="815"/>
      <c r="ID1" s="815"/>
      <c r="IE1" s="815"/>
      <c r="IF1" s="816"/>
    </row>
    <row r="2" spans="1:265" ht="15">
      <c r="A2" s="824"/>
      <c r="B2" s="824"/>
      <c r="C2" s="824"/>
      <c r="D2" s="824"/>
      <c r="E2" s="824"/>
      <c r="F2" s="824"/>
      <c r="G2" s="824"/>
      <c r="H2" s="824"/>
      <c r="I2" s="824"/>
      <c r="J2" s="824"/>
      <c r="K2" s="824"/>
      <c r="L2" s="824"/>
      <c r="M2" s="824"/>
      <c r="N2" s="824"/>
      <c r="O2" s="824"/>
      <c r="P2" s="824"/>
      <c r="Q2" s="824"/>
      <c r="R2" s="824"/>
      <c r="S2" s="824"/>
      <c r="T2" s="824"/>
      <c r="U2" s="828"/>
      <c r="V2" s="829"/>
      <c r="W2" s="829"/>
      <c r="X2" s="829"/>
      <c r="Y2" s="829"/>
      <c r="Z2" s="829"/>
      <c r="AA2" s="830"/>
      <c r="AB2" s="834"/>
      <c r="AC2" s="835"/>
      <c r="AD2" s="835"/>
      <c r="AE2" s="836"/>
      <c r="AF2" s="820" t="s">
        <v>252</v>
      </c>
      <c r="AG2" s="821"/>
      <c r="AH2" s="821"/>
      <c r="AI2" s="821"/>
      <c r="AJ2" s="822"/>
      <c r="AK2" s="820" t="s">
        <v>253</v>
      </c>
      <c r="AL2" s="822"/>
      <c r="AM2" s="820" t="s">
        <v>254</v>
      </c>
      <c r="AN2" s="821"/>
      <c r="AO2" s="821"/>
      <c r="AP2" s="822"/>
      <c r="AQ2" s="820" t="s">
        <v>255</v>
      </c>
      <c r="AR2" s="821"/>
      <c r="AS2" s="821"/>
      <c r="AT2" s="822"/>
      <c r="AU2" s="820" t="s">
        <v>256</v>
      </c>
      <c r="AV2" s="821"/>
      <c r="AW2" s="821"/>
      <c r="AX2" s="822"/>
      <c r="AY2" s="820" t="s">
        <v>257</v>
      </c>
      <c r="AZ2" s="821"/>
      <c r="BA2" s="821"/>
      <c r="BB2" s="822"/>
      <c r="BC2" s="820" t="s">
        <v>258</v>
      </c>
      <c r="BD2" s="821"/>
      <c r="BE2" s="821"/>
      <c r="BF2" s="822"/>
      <c r="BG2" s="820" t="s">
        <v>259</v>
      </c>
      <c r="BH2" s="821"/>
      <c r="BI2" s="821"/>
      <c r="BJ2" s="822"/>
      <c r="BK2" s="820" t="s">
        <v>260</v>
      </c>
      <c r="BL2" s="821"/>
      <c r="BM2" s="821"/>
      <c r="BN2" s="822"/>
      <c r="BO2" s="820" t="s">
        <v>261</v>
      </c>
      <c r="BP2" s="821"/>
      <c r="BQ2" s="821"/>
      <c r="BR2" s="822"/>
      <c r="BS2" s="820" t="s">
        <v>262</v>
      </c>
      <c r="BT2" s="821"/>
      <c r="BU2" s="821"/>
      <c r="BV2" s="822"/>
      <c r="BW2" s="820" t="s">
        <v>263</v>
      </c>
      <c r="BX2" s="821"/>
      <c r="BY2" s="821"/>
      <c r="BZ2" s="822"/>
      <c r="CA2" s="820" t="s">
        <v>264</v>
      </c>
      <c r="CB2" s="821"/>
      <c r="CC2" s="821"/>
      <c r="CD2" s="822"/>
      <c r="CE2" s="820" t="s">
        <v>265</v>
      </c>
      <c r="CF2" s="821"/>
      <c r="CG2" s="821"/>
      <c r="CH2" s="822"/>
      <c r="CI2" s="820" t="s">
        <v>266</v>
      </c>
      <c r="CJ2" s="821"/>
      <c r="CK2" s="821"/>
      <c r="CL2" s="822"/>
      <c r="CM2" s="820" t="s">
        <v>267</v>
      </c>
      <c r="CN2" s="821"/>
      <c r="CO2" s="821"/>
      <c r="CP2" s="822"/>
      <c r="CQ2" s="820" t="s">
        <v>268</v>
      </c>
      <c r="CR2" s="821"/>
      <c r="CS2" s="821"/>
      <c r="CT2" s="822"/>
      <c r="CU2" s="820" t="s">
        <v>269</v>
      </c>
      <c r="CV2" s="821"/>
      <c r="CW2" s="821"/>
      <c r="CX2" s="822"/>
      <c r="CY2" s="811" t="s">
        <v>254</v>
      </c>
      <c r="CZ2" s="812"/>
      <c r="DA2" s="812"/>
      <c r="DB2" s="812"/>
      <c r="DC2" s="813"/>
      <c r="DD2" s="811" t="s">
        <v>255</v>
      </c>
      <c r="DE2" s="812"/>
      <c r="DF2" s="812"/>
      <c r="DG2" s="812"/>
      <c r="DH2" s="813"/>
      <c r="DI2" s="811" t="s">
        <v>256</v>
      </c>
      <c r="DJ2" s="812"/>
      <c r="DK2" s="812"/>
      <c r="DL2" s="812"/>
      <c r="DM2" s="813"/>
      <c r="DN2" s="811" t="s">
        <v>257</v>
      </c>
      <c r="DO2" s="812"/>
      <c r="DP2" s="812"/>
      <c r="DQ2" s="812"/>
      <c r="DR2" s="813"/>
      <c r="DS2" s="811" t="s">
        <v>258</v>
      </c>
      <c r="DT2" s="812"/>
      <c r="DU2" s="812"/>
      <c r="DV2" s="812"/>
      <c r="DW2" s="813"/>
      <c r="DX2" s="811" t="s">
        <v>259</v>
      </c>
      <c r="DY2" s="812"/>
      <c r="DZ2" s="812"/>
      <c r="EA2" s="812"/>
      <c r="EB2" s="813"/>
      <c r="EC2" s="811" t="s">
        <v>260</v>
      </c>
      <c r="ED2" s="812"/>
      <c r="EE2" s="812"/>
      <c r="EF2" s="812"/>
      <c r="EG2" s="813"/>
      <c r="EH2" s="811" t="s">
        <v>261</v>
      </c>
      <c r="EI2" s="812"/>
      <c r="EJ2" s="812"/>
      <c r="EK2" s="812"/>
      <c r="EL2" s="813"/>
      <c r="EM2" s="811" t="s">
        <v>262</v>
      </c>
      <c r="EN2" s="812"/>
      <c r="EO2" s="812"/>
      <c r="EP2" s="812"/>
      <c r="EQ2" s="813"/>
      <c r="ER2" s="811" t="s">
        <v>263</v>
      </c>
      <c r="ES2" s="812"/>
      <c r="ET2" s="812"/>
      <c r="EU2" s="812"/>
      <c r="EV2" s="813"/>
      <c r="EW2" s="811" t="s">
        <v>264</v>
      </c>
      <c r="EX2" s="812"/>
      <c r="EY2" s="812"/>
      <c r="EZ2" s="812"/>
      <c r="FA2" s="813"/>
      <c r="FB2" s="811" t="s">
        <v>253</v>
      </c>
      <c r="FC2" s="813"/>
      <c r="FD2" s="809" t="s">
        <v>270</v>
      </c>
      <c r="FE2" s="810"/>
      <c r="FF2" s="809" t="s">
        <v>271</v>
      </c>
      <c r="FG2" s="810"/>
      <c r="FH2" s="809" t="s">
        <v>272</v>
      </c>
      <c r="FI2" s="810"/>
      <c r="FJ2" s="809" t="s">
        <v>273</v>
      </c>
      <c r="FK2" s="810"/>
      <c r="FL2" s="809" t="s">
        <v>274</v>
      </c>
      <c r="FM2" s="810"/>
      <c r="FN2" s="809" t="s">
        <v>275</v>
      </c>
      <c r="FO2" s="810"/>
      <c r="FP2" s="809" t="s">
        <v>276</v>
      </c>
      <c r="FQ2" s="810"/>
      <c r="FR2" s="809" t="s">
        <v>277</v>
      </c>
      <c r="FS2" s="810"/>
      <c r="FT2" s="809" t="s">
        <v>278</v>
      </c>
      <c r="FU2" s="810"/>
      <c r="FV2" s="809" t="s">
        <v>279</v>
      </c>
      <c r="FW2" s="810"/>
      <c r="FX2" s="809" t="s">
        <v>280</v>
      </c>
      <c r="FY2" s="810"/>
      <c r="FZ2" s="809" t="s">
        <v>281</v>
      </c>
      <c r="GA2" s="810"/>
      <c r="GB2" s="809" t="s">
        <v>282</v>
      </c>
      <c r="GC2" s="810"/>
      <c r="GD2" s="809" t="s">
        <v>283</v>
      </c>
      <c r="GE2" s="810"/>
      <c r="GF2" s="809" t="s">
        <v>284</v>
      </c>
      <c r="GG2" s="810"/>
      <c r="GH2" s="809" t="s">
        <v>285</v>
      </c>
      <c r="GI2" s="810"/>
      <c r="GJ2" s="809" t="s">
        <v>286</v>
      </c>
      <c r="GK2" s="810"/>
      <c r="GL2" s="809" t="s">
        <v>287</v>
      </c>
      <c r="GM2" s="810"/>
      <c r="GN2" s="809" t="s">
        <v>288</v>
      </c>
      <c r="GO2" s="810"/>
      <c r="GP2" s="809" t="s">
        <v>289</v>
      </c>
      <c r="GQ2" s="810"/>
      <c r="GR2" s="809" t="s">
        <v>290</v>
      </c>
      <c r="GS2" s="810"/>
      <c r="GT2" s="809" t="s">
        <v>291</v>
      </c>
      <c r="GU2" s="810"/>
      <c r="GV2" s="809" t="s">
        <v>292</v>
      </c>
      <c r="GW2" s="810"/>
      <c r="GX2" s="809" t="s">
        <v>293</v>
      </c>
      <c r="GY2" s="810"/>
      <c r="GZ2" s="809" t="s">
        <v>294</v>
      </c>
      <c r="HA2" s="810"/>
      <c r="HB2" s="809" t="s">
        <v>295</v>
      </c>
      <c r="HC2" s="810"/>
      <c r="HD2" s="809" t="s">
        <v>296</v>
      </c>
      <c r="HE2" s="810"/>
      <c r="HF2" s="809" t="s">
        <v>297</v>
      </c>
      <c r="HG2" s="810"/>
      <c r="HH2" s="809" t="s">
        <v>298</v>
      </c>
      <c r="HI2" s="810"/>
      <c r="HJ2" s="809" t="s">
        <v>299</v>
      </c>
      <c r="HK2" s="810"/>
      <c r="HL2" s="809" t="s">
        <v>300</v>
      </c>
      <c r="HM2" s="810"/>
      <c r="HN2" s="809" t="s">
        <v>301</v>
      </c>
      <c r="HO2" s="810"/>
      <c r="HP2" s="809" t="s">
        <v>302</v>
      </c>
      <c r="HQ2" s="810"/>
      <c r="HR2" s="809" t="s">
        <v>303</v>
      </c>
      <c r="HS2" s="810"/>
      <c r="HT2" s="809" t="s">
        <v>304</v>
      </c>
      <c r="HU2" s="810"/>
      <c r="HV2" s="809" t="s">
        <v>253</v>
      </c>
      <c r="HW2" s="810"/>
      <c r="HX2" s="510"/>
      <c r="HY2" s="817"/>
      <c r="HZ2" s="818"/>
      <c r="IA2" s="818"/>
      <c r="IB2" s="818"/>
      <c r="IC2" s="818"/>
      <c r="ID2" s="818"/>
      <c r="IE2" s="818"/>
      <c r="IF2" s="819"/>
    </row>
    <row r="3" spans="1:265" ht="105">
      <c r="A3" s="511" t="s">
        <v>194</v>
      </c>
      <c r="B3" s="511" t="s">
        <v>193</v>
      </c>
      <c r="C3" s="511" t="s">
        <v>305</v>
      </c>
      <c r="D3" s="511" t="s">
        <v>306</v>
      </c>
      <c r="E3" s="511" t="s">
        <v>307</v>
      </c>
      <c r="F3" s="511" t="s">
        <v>308</v>
      </c>
      <c r="G3" s="511" t="s">
        <v>309</v>
      </c>
      <c r="H3" s="511" t="s">
        <v>190</v>
      </c>
      <c r="I3" s="511" t="s">
        <v>236</v>
      </c>
      <c r="J3" s="511" t="s">
        <v>196</v>
      </c>
      <c r="K3" s="511" t="s">
        <v>197</v>
      </c>
      <c r="L3" s="511" t="s">
        <v>220</v>
      </c>
      <c r="M3" s="511" t="s">
        <v>198</v>
      </c>
      <c r="N3" s="511" t="s">
        <v>310</v>
      </c>
      <c r="O3" s="511" t="s">
        <v>199</v>
      </c>
      <c r="P3" s="511" t="s">
        <v>200</v>
      </c>
      <c r="Q3" s="511" t="s">
        <v>311</v>
      </c>
      <c r="R3" s="511" t="s">
        <v>312</v>
      </c>
      <c r="S3" s="511" t="s">
        <v>201</v>
      </c>
      <c r="T3" s="511" t="s">
        <v>191</v>
      </c>
      <c r="U3" s="512" t="s">
        <v>313</v>
      </c>
      <c r="V3" s="512" t="s">
        <v>314</v>
      </c>
      <c r="W3" s="512" t="s">
        <v>315</v>
      </c>
      <c r="X3" s="512" t="s">
        <v>6</v>
      </c>
      <c r="Y3" s="512" t="s">
        <v>134</v>
      </c>
      <c r="Z3" s="512" t="s">
        <v>71</v>
      </c>
      <c r="AA3" s="512" t="s">
        <v>316</v>
      </c>
      <c r="AB3" s="513" t="s">
        <v>317</v>
      </c>
      <c r="AC3" s="513" t="s">
        <v>318</v>
      </c>
      <c r="AD3" s="513" t="s">
        <v>137</v>
      </c>
      <c r="AE3" s="513" t="s">
        <v>319</v>
      </c>
      <c r="AF3" s="514" t="s">
        <v>320</v>
      </c>
      <c r="AG3" s="514" t="s">
        <v>321</v>
      </c>
      <c r="AH3" s="514" t="s">
        <v>322</v>
      </c>
      <c r="AI3" s="514" t="s">
        <v>323</v>
      </c>
      <c r="AJ3" s="514" t="s">
        <v>324</v>
      </c>
      <c r="AK3" s="514" t="s">
        <v>325</v>
      </c>
      <c r="AL3" s="514" t="s">
        <v>137</v>
      </c>
      <c r="AM3" s="514" t="s">
        <v>254</v>
      </c>
      <c r="AN3" s="514" t="s">
        <v>326</v>
      </c>
      <c r="AO3" s="514" t="s">
        <v>327</v>
      </c>
      <c r="AP3" s="514" t="s">
        <v>0</v>
      </c>
      <c r="AQ3" s="514" t="s">
        <v>255</v>
      </c>
      <c r="AR3" s="514" t="s">
        <v>326</v>
      </c>
      <c r="AS3" s="514" t="s">
        <v>327</v>
      </c>
      <c r="AT3" s="514" t="s">
        <v>0</v>
      </c>
      <c r="AU3" s="514" t="s">
        <v>256</v>
      </c>
      <c r="AV3" s="514" t="s">
        <v>326</v>
      </c>
      <c r="AW3" s="514" t="s">
        <v>327</v>
      </c>
      <c r="AX3" s="514" t="s">
        <v>0</v>
      </c>
      <c r="AY3" s="514" t="s">
        <v>257</v>
      </c>
      <c r="AZ3" s="514" t="s">
        <v>326</v>
      </c>
      <c r="BA3" s="514" t="s">
        <v>327</v>
      </c>
      <c r="BB3" s="514" t="s">
        <v>0</v>
      </c>
      <c r="BC3" s="514" t="s">
        <v>258</v>
      </c>
      <c r="BD3" s="514" t="s">
        <v>326</v>
      </c>
      <c r="BE3" s="514" t="s">
        <v>327</v>
      </c>
      <c r="BF3" s="514" t="s">
        <v>0</v>
      </c>
      <c r="BG3" s="514" t="s">
        <v>259</v>
      </c>
      <c r="BH3" s="514" t="s">
        <v>326</v>
      </c>
      <c r="BI3" s="514" t="s">
        <v>327</v>
      </c>
      <c r="BJ3" s="514" t="s">
        <v>0</v>
      </c>
      <c r="BK3" s="514" t="s">
        <v>260</v>
      </c>
      <c r="BL3" s="514" t="s">
        <v>326</v>
      </c>
      <c r="BM3" s="514" t="s">
        <v>327</v>
      </c>
      <c r="BN3" s="514" t="s">
        <v>0</v>
      </c>
      <c r="BO3" s="514" t="s">
        <v>261</v>
      </c>
      <c r="BP3" s="514" t="s">
        <v>326</v>
      </c>
      <c r="BQ3" s="514" t="s">
        <v>327</v>
      </c>
      <c r="BR3" s="514" t="s">
        <v>0</v>
      </c>
      <c r="BS3" s="514" t="s">
        <v>262</v>
      </c>
      <c r="BT3" s="514" t="s">
        <v>326</v>
      </c>
      <c r="BU3" s="514" t="s">
        <v>327</v>
      </c>
      <c r="BV3" s="514" t="s">
        <v>0</v>
      </c>
      <c r="BW3" s="514" t="s">
        <v>263</v>
      </c>
      <c r="BX3" s="514" t="s">
        <v>326</v>
      </c>
      <c r="BY3" s="514" t="s">
        <v>327</v>
      </c>
      <c r="BZ3" s="514" t="s">
        <v>0</v>
      </c>
      <c r="CA3" s="514" t="s">
        <v>264</v>
      </c>
      <c r="CB3" s="514" t="s">
        <v>326</v>
      </c>
      <c r="CC3" s="514" t="s">
        <v>327</v>
      </c>
      <c r="CD3" s="514" t="s">
        <v>0</v>
      </c>
      <c r="CE3" s="514" t="s">
        <v>265</v>
      </c>
      <c r="CF3" s="514" t="s">
        <v>326</v>
      </c>
      <c r="CG3" s="514" t="s">
        <v>327</v>
      </c>
      <c r="CH3" s="514" t="s">
        <v>0</v>
      </c>
      <c r="CI3" s="514" t="s">
        <v>266</v>
      </c>
      <c r="CJ3" s="514" t="s">
        <v>326</v>
      </c>
      <c r="CK3" s="514" t="s">
        <v>327</v>
      </c>
      <c r="CL3" s="514" t="s">
        <v>0</v>
      </c>
      <c r="CM3" s="514" t="s">
        <v>267</v>
      </c>
      <c r="CN3" s="514" t="s">
        <v>326</v>
      </c>
      <c r="CO3" s="514" t="s">
        <v>327</v>
      </c>
      <c r="CP3" s="514" t="s">
        <v>0</v>
      </c>
      <c r="CQ3" s="514" t="s">
        <v>268</v>
      </c>
      <c r="CR3" s="514" t="s">
        <v>326</v>
      </c>
      <c r="CS3" s="514" t="s">
        <v>327</v>
      </c>
      <c r="CT3" s="514" t="s">
        <v>0</v>
      </c>
      <c r="CU3" s="514" t="s">
        <v>269</v>
      </c>
      <c r="CV3" s="514" t="s">
        <v>326</v>
      </c>
      <c r="CW3" s="514" t="s">
        <v>327</v>
      </c>
      <c r="CX3" s="514" t="s">
        <v>0</v>
      </c>
      <c r="CY3" s="515" t="s">
        <v>254</v>
      </c>
      <c r="CZ3" s="515" t="s">
        <v>328</v>
      </c>
      <c r="DA3" s="515" t="s">
        <v>329</v>
      </c>
      <c r="DB3" s="515" t="s">
        <v>330</v>
      </c>
      <c r="DC3" s="515" t="s">
        <v>0</v>
      </c>
      <c r="DD3" s="515" t="s">
        <v>255</v>
      </c>
      <c r="DE3" s="515" t="s">
        <v>328</v>
      </c>
      <c r="DF3" s="515" t="s">
        <v>329</v>
      </c>
      <c r="DG3" s="515" t="s">
        <v>330</v>
      </c>
      <c r="DH3" s="515" t="s">
        <v>0</v>
      </c>
      <c r="DI3" s="515" t="s">
        <v>256</v>
      </c>
      <c r="DJ3" s="515" t="s">
        <v>328</v>
      </c>
      <c r="DK3" s="515" t="s">
        <v>329</v>
      </c>
      <c r="DL3" s="515" t="s">
        <v>330</v>
      </c>
      <c r="DM3" s="515" t="s">
        <v>0</v>
      </c>
      <c r="DN3" s="515" t="s">
        <v>257</v>
      </c>
      <c r="DO3" s="515" t="s">
        <v>328</v>
      </c>
      <c r="DP3" s="515" t="s">
        <v>329</v>
      </c>
      <c r="DQ3" s="515" t="s">
        <v>330</v>
      </c>
      <c r="DR3" s="515" t="s">
        <v>0</v>
      </c>
      <c r="DS3" s="515" t="s">
        <v>258</v>
      </c>
      <c r="DT3" s="515" t="s">
        <v>328</v>
      </c>
      <c r="DU3" s="515" t="s">
        <v>329</v>
      </c>
      <c r="DV3" s="515" t="s">
        <v>330</v>
      </c>
      <c r="DW3" s="515" t="s">
        <v>0</v>
      </c>
      <c r="DX3" s="515" t="s">
        <v>259</v>
      </c>
      <c r="DY3" s="515" t="s">
        <v>328</v>
      </c>
      <c r="DZ3" s="515" t="s">
        <v>329</v>
      </c>
      <c r="EA3" s="515" t="s">
        <v>330</v>
      </c>
      <c r="EB3" s="515" t="s">
        <v>0</v>
      </c>
      <c r="EC3" s="515" t="s">
        <v>260</v>
      </c>
      <c r="ED3" s="515" t="s">
        <v>328</v>
      </c>
      <c r="EE3" s="515" t="s">
        <v>329</v>
      </c>
      <c r="EF3" s="515" t="s">
        <v>330</v>
      </c>
      <c r="EG3" s="515" t="s">
        <v>0</v>
      </c>
      <c r="EH3" s="515" t="s">
        <v>261</v>
      </c>
      <c r="EI3" s="515" t="s">
        <v>328</v>
      </c>
      <c r="EJ3" s="515" t="s">
        <v>329</v>
      </c>
      <c r="EK3" s="515" t="s">
        <v>330</v>
      </c>
      <c r="EL3" s="515" t="s">
        <v>0</v>
      </c>
      <c r="EM3" s="515" t="s">
        <v>262</v>
      </c>
      <c r="EN3" s="515" t="s">
        <v>328</v>
      </c>
      <c r="EO3" s="515" t="s">
        <v>329</v>
      </c>
      <c r="EP3" s="515" t="s">
        <v>330</v>
      </c>
      <c r="EQ3" s="515" t="s">
        <v>0</v>
      </c>
      <c r="ER3" s="515" t="s">
        <v>263</v>
      </c>
      <c r="ES3" s="515" t="s">
        <v>328</v>
      </c>
      <c r="ET3" s="515" t="s">
        <v>329</v>
      </c>
      <c r="EU3" s="515" t="s">
        <v>330</v>
      </c>
      <c r="EV3" s="515" t="s">
        <v>0</v>
      </c>
      <c r="EW3" s="515" t="s">
        <v>264</v>
      </c>
      <c r="EX3" s="515" t="s">
        <v>328</v>
      </c>
      <c r="EY3" s="515" t="s">
        <v>329</v>
      </c>
      <c r="EZ3" s="515" t="s">
        <v>330</v>
      </c>
      <c r="FA3" s="515" t="s">
        <v>0</v>
      </c>
      <c r="FB3" s="515" t="s">
        <v>331</v>
      </c>
      <c r="FC3" s="515" t="s">
        <v>137</v>
      </c>
      <c r="FD3" s="516" t="s">
        <v>270</v>
      </c>
      <c r="FE3" s="516" t="s">
        <v>332</v>
      </c>
      <c r="FF3" s="516" t="s">
        <v>271</v>
      </c>
      <c r="FG3" s="516" t="s">
        <v>332</v>
      </c>
      <c r="FH3" s="516" t="s">
        <v>272</v>
      </c>
      <c r="FI3" s="516" t="s">
        <v>332</v>
      </c>
      <c r="FJ3" s="516" t="s">
        <v>273</v>
      </c>
      <c r="FK3" s="516" t="s">
        <v>332</v>
      </c>
      <c r="FL3" s="516" t="s">
        <v>274</v>
      </c>
      <c r="FM3" s="516" t="s">
        <v>332</v>
      </c>
      <c r="FN3" s="516" t="s">
        <v>275</v>
      </c>
      <c r="FO3" s="516" t="s">
        <v>332</v>
      </c>
      <c r="FP3" s="516" t="s">
        <v>276</v>
      </c>
      <c r="FQ3" s="516" t="s">
        <v>332</v>
      </c>
      <c r="FR3" s="516" t="s">
        <v>277</v>
      </c>
      <c r="FS3" s="516" t="s">
        <v>332</v>
      </c>
      <c r="FT3" s="516" t="s">
        <v>278</v>
      </c>
      <c r="FU3" s="516" t="s">
        <v>332</v>
      </c>
      <c r="FV3" s="516" t="s">
        <v>279</v>
      </c>
      <c r="FW3" s="516" t="s">
        <v>332</v>
      </c>
      <c r="FX3" s="516" t="s">
        <v>280</v>
      </c>
      <c r="FY3" s="516" t="s">
        <v>332</v>
      </c>
      <c r="FZ3" s="516" t="s">
        <v>281</v>
      </c>
      <c r="GA3" s="516" t="s">
        <v>332</v>
      </c>
      <c r="GB3" s="516" t="s">
        <v>282</v>
      </c>
      <c r="GC3" s="516" t="s">
        <v>332</v>
      </c>
      <c r="GD3" s="516" t="s">
        <v>283</v>
      </c>
      <c r="GE3" s="516" t="s">
        <v>332</v>
      </c>
      <c r="GF3" s="516" t="s">
        <v>284</v>
      </c>
      <c r="GG3" s="516" t="s">
        <v>332</v>
      </c>
      <c r="GH3" s="516" t="s">
        <v>285</v>
      </c>
      <c r="GI3" s="516" t="s">
        <v>332</v>
      </c>
      <c r="GJ3" s="516" t="s">
        <v>286</v>
      </c>
      <c r="GK3" s="516" t="s">
        <v>332</v>
      </c>
      <c r="GL3" s="516" t="s">
        <v>287</v>
      </c>
      <c r="GM3" s="516" t="s">
        <v>332</v>
      </c>
      <c r="GN3" s="516" t="s">
        <v>288</v>
      </c>
      <c r="GO3" s="516" t="s">
        <v>332</v>
      </c>
      <c r="GP3" s="516" t="s">
        <v>289</v>
      </c>
      <c r="GQ3" s="516" t="s">
        <v>332</v>
      </c>
      <c r="GR3" s="516" t="s">
        <v>290</v>
      </c>
      <c r="GS3" s="516" t="s">
        <v>332</v>
      </c>
      <c r="GT3" s="516" t="s">
        <v>291</v>
      </c>
      <c r="GU3" s="516" t="s">
        <v>332</v>
      </c>
      <c r="GV3" s="516" t="s">
        <v>292</v>
      </c>
      <c r="GW3" s="516" t="s">
        <v>332</v>
      </c>
      <c r="GX3" s="516" t="s">
        <v>293</v>
      </c>
      <c r="GY3" s="516" t="s">
        <v>332</v>
      </c>
      <c r="GZ3" s="516" t="s">
        <v>294</v>
      </c>
      <c r="HA3" s="516" t="s">
        <v>332</v>
      </c>
      <c r="HB3" s="516" t="s">
        <v>295</v>
      </c>
      <c r="HC3" s="516" t="s">
        <v>332</v>
      </c>
      <c r="HD3" s="516" t="s">
        <v>296</v>
      </c>
      <c r="HE3" s="516" t="s">
        <v>332</v>
      </c>
      <c r="HF3" s="516" t="s">
        <v>297</v>
      </c>
      <c r="HG3" s="516" t="s">
        <v>332</v>
      </c>
      <c r="HH3" s="516" t="s">
        <v>298</v>
      </c>
      <c r="HI3" s="516" t="s">
        <v>332</v>
      </c>
      <c r="HJ3" s="516" t="s">
        <v>299</v>
      </c>
      <c r="HK3" s="516" t="s">
        <v>332</v>
      </c>
      <c r="HL3" s="516" t="s">
        <v>300</v>
      </c>
      <c r="HM3" s="516" t="s">
        <v>332</v>
      </c>
      <c r="HN3" s="516" t="s">
        <v>301</v>
      </c>
      <c r="HO3" s="516" t="s">
        <v>332</v>
      </c>
      <c r="HP3" s="516" t="s">
        <v>302</v>
      </c>
      <c r="HQ3" s="516" t="s">
        <v>332</v>
      </c>
      <c r="HR3" s="516" t="s">
        <v>303</v>
      </c>
      <c r="HS3" s="516" t="s">
        <v>332</v>
      </c>
      <c r="HT3" s="516" t="s">
        <v>304</v>
      </c>
      <c r="HU3" s="516" t="s">
        <v>332</v>
      </c>
      <c r="HV3" s="516" t="s">
        <v>333</v>
      </c>
      <c r="HW3" s="516" t="s">
        <v>137</v>
      </c>
      <c r="HX3" s="516" t="s">
        <v>334</v>
      </c>
      <c r="HY3" s="517" t="s">
        <v>335</v>
      </c>
      <c r="HZ3" s="517" t="s">
        <v>336</v>
      </c>
      <c r="IA3" s="517" t="s">
        <v>337</v>
      </c>
      <c r="IB3" s="517" t="s">
        <v>25</v>
      </c>
      <c r="IC3" s="517" t="s">
        <v>187</v>
      </c>
      <c r="ID3" s="517" t="s">
        <v>205</v>
      </c>
      <c r="IE3" s="517" t="s">
        <v>202</v>
      </c>
      <c r="IF3" s="517" t="s">
        <v>338</v>
      </c>
    </row>
    <row r="4" spans="1:265" s="424" customFormat="1" ht="97">
      <c r="A4" s="419">
        <f>'Etape 1 (Infos générales)'!H5</f>
        <v>0</v>
      </c>
      <c r="B4" s="418" t="str">
        <f>IF('Etape 1 (Infos générales)'!D21="","keine Angabe",'Etape 1 (Infos générales)'!D21)</f>
        <v>keine Angabe</v>
      </c>
      <c r="C4" s="424">
        <f>'Etape 1 (Infos générales)'!H21</f>
        <v>0</v>
      </c>
      <c r="D4" s="420" t="str">
        <f>IF('Etape 1 (Infos générales)'!I6="","keine Angabe",'Etape 1 (Infos générales)'!I6)</f>
        <v>keine Angabe</v>
      </c>
      <c r="E4" s="420" t="str">
        <f>IF('Etape 1 (Infos générales)'!K6="","keine Angabe",'Etape 1 (Infos générales)'!K6)</f>
        <v>keine Angabe</v>
      </c>
      <c r="F4" s="418" t="str">
        <f>IF(ISNA(VLOOKUP(TRUE,'Etape 1 (Infos générales)'!AC23:AD24,2,FALSE)),"keine Angabe",VLOOKUP(TRUE,'Etape 1 (Infos générales)'!AC23:AD24,2,FALSE))</f>
        <v>keine Angabe</v>
      </c>
      <c r="G4" s="418" t="str">
        <f>IF('Etape 1 (Infos générales)'!D24="","keine Angabe",'Etape 1 (Infos générales)'!D24)</f>
        <v>keine Angabe</v>
      </c>
      <c r="H4" s="418" t="str">
        <f>IF('Etape 1 (Infos générales)'!D25="","keine Angabe",'Etape 1 (Infos générales)'!D25)</f>
        <v>keine Angabe</v>
      </c>
      <c r="I4" s="418" t="str">
        <f>IF('Etape 1 (Infos générales)'!R23=1,"flächig",IF('Etape 1 (Infos générales)'!R23=2,"Streifenbefischung","keine Angabe"))</f>
        <v>keine Angabe</v>
      </c>
      <c r="J4" s="421" t="str">
        <f>IF('Etape 1 (Infos générales)'!H16="","keine Angabe",'Etape 1 (Infos générales)'!H16)</f>
        <v>keine Angabe</v>
      </c>
      <c r="K4" s="418" t="str">
        <f>IF(ISNA(VLOOKUP(TRUE,'Etape 1 (Infos générales)'!O14:Q16,3,FALSE)),"keine Angabe",VLOOKUP(TRUE,'Etape 1 (Infos générales)'!O14:Q16,3,FALSE))</f>
        <v>keine Angabe</v>
      </c>
      <c r="L4" s="418" t="str">
        <f>IF('Etape 1 (Infos générales)'!D15="","keine Angabe",'Etape 1 (Infos générales)'!D15)</f>
        <v>keine Angabe</v>
      </c>
      <c r="M4" s="418" t="str">
        <f>IF(ISNA(VLOOKUP(TRUE,'Etape 1 (Infos générales)'!T14:U16,2,FALSE)),"keine Angabe",VLOOKUP(TRUE,'Etape 1 (Infos générales)'!T14:U16,2,FALSE))</f>
        <v>keine Angabe</v>
      </c>
      <c r="N4" s="418" t="str">
        <f>IF('Etape 1 (Infos générales)'!D16="","keine Angabe",'Etape 1 (Infos générales)'!D16)</f>
        <v>keine Angabe</v>
      </c>
      <c r="O4" s="418">
        <f>'Etape 1 (Infos générales)'!K25</f>
        <v>0</v>
      </c>
      <c r="P4" s="418">
        <f>'Etape 1 (Infos générales)'!K26</f>
        <v>0</v>
      </c>
      <c r="Q4" s="421" t="str">
        <f>IF('Etape 1 (Infos générales)'!D33="","keine Angabe",'Etape 1 (Infos générales)'!D33)</f>
        <v>keine Angabe</v>
      </c>
      <c r="R4" s="421" t="str">
        <f>IF('Etape 1 (Infos générales)'!H33="","keine Angabe",'Etape 1 (Infos générales)'!H33)</f>
        <v>keine Angabe</v>
      </c>
      <c r="S4" s="418" t="str">
        <f>IF('Etape 1 (Infos générales)'!AS42="-","",'Etape 1 (Infos générales)'!AS42)</f>
        <v/>
      </c>
      <c r="T4" s="418" t="str">
        <f>IF('Etape 1 (Infos générales)'!O84="-","",'Etape 1 (Infos générales)'!O84)</f>
        <v/>
      </c>
      <c r="U4" s="422" t="str">
        <f>IF('Etape 1 (Infos générales)'!R23=1,'Etape 1 (Infos générales)'!E56,IF('Etape 1 (Infos générales)'!R23=2,'Etape 1 (Infos générales)'!J56,"leeres Optionsfeld in Schritt 1"))</f>
        <v>leeres Optionsfeld in Schritt 1</v>
      </c>
      <c r="V4" s="421" t="str">
        <f>IF('Etape 1 (Infos générales)'!R23=1,'Etape 1 (Infos générales)'!D42,IF('Etape 1 (Infos générales)'!R23=2,SUM('Etape 1 (Infos générales)'!H45:H54),"leeres Optionsfeld in Schritt 1"))</f>
        <v>leeres Optionsfeld in Schritt 1</v>
      </c>
      <c r="W4" s="533" t="str">
        <f>IF('Etape 1 (Infos générales)'!R23=1,'Etape 1 (Infos générales)'!E57,IF('Etape 1 (Infos générales)'!R23=2,'Etape 1 (Infos générales)'!J57:J57,"leeres Optionsfeld in Schritt 1"))</f>
        <v>leeres Optionsfeld in Schritt 1</v>
      </c>
      <c r="X4" s="518"/>
      <c r="Y4" s="418" t="str">
        <f>IF(ISERROR('Etape 4 (Poissons niveau R)'!K11),"keine Angabe",'Etape 4 (Poissons niveau R)'!K11)</f>
        <v>Plateau</v>
      </c>
      <c r="Z4" s="418" t="str">
        <f>IF(ISERROR('Etape 4 (Poissons niveau R)'!E11),"keine Angabe",'Etape 4 (Poissons niveau R)'!E11)</f>
        <v>Zone à truites</v>
      </c>
      <c r="AA4" s="418">
        <f>MAX('Etape 2 (Biométrie)'!V$14:V$76)</f>
        <v>0</v>
      </c>
      <c r="AB4" s="418" t="str">
        <f>'Etape 4 (Poissons niveau R)'!H74</f>
        <v>non déterminé</v>
      </c>
      <c r="AC4" s="418" t="str">
        <f>'Etape 4 (Poissons niveau R)'!H75</f>
        <v>non déterminé</v>
      </c>
      <c r="AD4" s="418" t="str">
        <f>'Etape 4 (Poissons niveau R)'!R75</f>
        <v>non déterminable</v>
      </c>
      <c r="AE4" s="418" t="str">
        <f>"Begründung Bewertung Artenspektrum: "&amp;'Etape 4 (Poissons niveau R)'!D68&amp;" / Begründung Bewertung Dominanzverhältnis: "&amp;'Etape 4 (Poissons niveau R)'!L68</f>
        <v xml:space="preserve">Begründung Bewertung Artenspektrum:  / Begründung Bewertung Dominanzverhältnis: </v>
      </c>
      <c r="AF4" s="423" t="str">
        <f>'Etape 4 (Poissons niveau R)'!P95</f>
        <v>non déterminable</v>
      </c>
      <c r="AG4" s="421" t="str">
        <f>'Etape 4 (Poissons niveau R)'!P96</f>
        <v/>
      </c>
      <c r="AH4" s="418" t="str">
        <f>'Etape 4 (Poissons niveau R)'!H143</f>
        <v>non déterminé</v>
      </c>
      <c r="AI4" s="418" t="str">
        <f>'Etape 4 (Poissons niveau R)'!H144</f>
        <v>non déterminé</v>
      </c>
      <c r="AJ4" s="504" t="str">
        <f>IF('Etape 4 (Poissons niveau R)'!P86="","",'Etape 4 (Poissons niveau R)'!P86)</f>
        <v/>
      </c>
      <c r="AK4" s="418" t="str">
        <f>'Etape 4 (Poissons niveau R)'!M143</f>
        <v>non déterminé</v>
      </c>
      <c r="AL4" s="421" t="str">
        <f>IF(ISERROR('Etape 4 (Poissons niveau R)'!R146),"nicht berechenbar",'Etape 4 (Poissons niveau R)'!R146)</f>
        <v>non déterminable</v>
      </c>
      <c r="AM4" s="418" t="str">
        <f>IF('Etape 4 (Poissons niveau R)'!D120="-","",'Etape 4 (Poissons niveau R)'!D120)</f>
        <v/>
      </c>
      <c r="AN4" s="418" t="str">
        <f>IF(AM4="","",IF(VLOOKUP(AM4,'Etape 4 (Poissons niveau R)'!$AQ$107:$AW$123,7,FALSE)=1,"ja",IF(VLOOKUP(AM4,'Etape 4 (Poissons niveau R)'!$AQ$107:$AW$123,7,FALSE)=2,"nein","")))</f>
        <v/>
      </c>
      <c r="AO4" s="418" t="str">
        <f>IF(AM4="","",IF(VLOOKUP(AM4,'Etape 4 (Poissons niveau R)'!$AQ$107:$AW$123,3,FALSE)=1,"ja",IF(VLOOKUP(AM4,'Etape 4 (Poissons niveau R)'!$AQ$107:$AW$123,3,FALSE)=2,"nein","")))</f>
        <v/>
      </c>
      <c r="AP4" s="418" t="str">
        <f>IF(AM4="","",VLOOKUP(AM4,'Etape 4 (Poissons niveau R)'!$AQ$107:$AW$123,5,FALSE))</f>
        <v/>
      </c>
      <c r="AQ4" s="418" t="str">
        <f>IF('Etape 4 (Poissons niveau R)'!D121="-","",'Etape 4 (Poissons niveau R)'!D121)</f>
        <v/>
      </c>
      <c r="AR4" s="418" t="str">
        <f>IF(AQ4="","",IF(VLOOKUP(AQ4,'Etape 4 (Poissons niveau R)'!$AQ$107:$AW$123,7,FALSE)=1,"ja",IF(VLOOKUP(AQ4,'Etape 4 (Poissons niveau R)'!$AQ$107:$AW$123,7,FALSE)=2,"nein","")))</f>
        <v/>
      </c>
      <c r="AS4" s="418" t="str">
        <f>IF(AQ4="","",IF(VLOOKUP(AQ4,'Etape 4 (Poissons niveau R)'!$AQ$107:$AW$123,3,FALSE)=1,"ja",IF(VLOOKUP(AQ4,'Etape 4 (Poissons niveau R)'!$AQ$107:$AW$123,3,FALSE)=2,"nein","")))</f>
        <v/>
      </c>
      <c r="AT4" s="418" t="str">
        <f>IF(AQ4="","",VLOOKUP(AQ4,'Etape 4 (Poissons niveau R)'!$AQ$107:$AW$123,5,FALSE))</f>
        <v/>
      </c>
      <c r="AU4" s="418" t="str">
        <f>IF('Etape 4 (Poissons niveau R)'!D122="-","",'Etape 4 (Poissons niveau R)'!D122)</f>
        <v/>
      </c>
      <c r="AV4" s="418" t="str">
        <f>IF(AU4="","",IF(VLOOKUP(AU4,'Etape 4 (Poissons niveau R)'!$AQ$107:$AW$123,7,FALSE)=1,"ja",IF(VLOOKUP(AU4,'Etape 4 (Poissons niveau R)'!$AQ$107:$AW$123,7,FALSE)=2,"nein","")))</f>
        <v/>
      </c>
      <c r="AW4" s="418" t="str">
        <f>IF(AU4="","",IF(VLOOKUP(AU4,'Etape 4 (Poissons niveau R)'!$AQ$107:$AW$123,3,FALSE)=1,"ja",IF(VLOOKUP(AU4,'Etape 4 (Poissons niveau R)'!$AQ$107:$AW$123,3,FALSE)=2,"nein","")))</f>
        <v/>
      </c>
      <c r="AX4" s="418" t="str">
        <f>IF(AU4="","",VLOOKUP(AU4,'Etape 4 (Poissons niveau R)'!$AQ$107:$AW$123,5,FALSE))</f>
        <v/>
      </c>
      <c r="AY4" s="418" t="str">
        <f>IF('Etape 4 (Poissons niveau R)'!D123="-","",'Etape 4 (Poissons niveau R)'!D123)</f>
        <v/>
      </c>
      <c r="AZ4" s="418" t="str">
        <f>IF(AY4="","",IF(VLOOKUP(AY4,'Etape 4 (Poissons niveau R)'!$AQ$107:$AW$123,7,FALSE)=1,"ja",IF(VLOOKUP(AY4,'Etape 4 (Poissons niveau R)'!$AQ$107:$AW$123,7,FALSE)=2,"nein","")))</f>
        <v/>
      </c>
      <c r="BA4" s="418" t="str">
        <f>IF(AY4="","",IF(VLOOKUP(AY4,'Etape 4 (Poissons niveau R)'!$AQ$107:$AW$123,3,FALSE)=1,"ja",IF(VLOOKUP(AY4,'Etape 4 (Poissons niveau R)'!$AQ$107:$AW$123,3,FALSE)=2,"nein","")))</f>
        <v/>
      </c>
      <c r="BB4" s="418" t="str">
        <f>IF(AY4="","",VLOOKUP(AY4,'Etape 4 (Poissons niveau R)'!$AQ$107:$AW$123,5,FALSE))</f>
        <v/>
      </c>
      <c r="BC4" s="418" t="str">
        <f>IF('Etape 4 (Poissons niveau R)'!D124="-","",'Etape 4 (Poissons niveau R)'!D124)</f>
        <v/>
      </c>
      <c r="BD4" s="418" t="str">
        <f>IF(BC4="","",IF(VLOOKUP(BC4,'Etape 4 (Poissons niveau R)'!$AQ$107:$AW$123,7,FALSE)=1,"ja",IF(VLOOKUP(BC4,'Etape 4 (Poissons niveau R)'!$AQ$107:$AW$123,7,FALSE)=2,"nein","")))</f>
        <v/>
      </c>
      <c r="BE4" s="418" t="str">
        <f>IF(BC4="","",IF(VLOOKUP(BC4,'Etape 4 (Poissons niveau R)'!$AQ$107:$AW$123,3,FALSE)=1,"ja",IF(VLOOKUP(BC4,'Etape 4 (Poissons niveau R)'!$AQ$107:$AW$123,3,FALSE)=2,"nein","")))</f>
        <v/>
      </c>
      <c r="BF4" s="418" t="str">
        <f>IF(BC4="","",VLOOKUP(BC4,'Etape 4 (Poissons niveau R)'!$AQ$107:$AW$123,5,FALSE))</f>
        <v/>
      </c>
      <c r="BG4" s="418" t="str">
        <f>IF('Etape 4 (Poissons niveau R)'!D125="-","",'Etape 4 (Poissons niveau R)'!D125)</f>
        <v/>
      </c>
      <c r="BH4" s="418" t="str">
        <f>IF(BG4="","",IF(VLOOKUP(BG4,'Etape 4 (Poissons niveau R)'!$AQ$107:$AW$123,7,FALSE)=1,"ja",IF(VLOOKUP(BG4,'Etape 4 (Poissons niveau R)'!$AQ$107:$AW$123,7,FALSE)=2,"nein","")))</f>
        <v/>
      </c>
      <c r="BI4" s="418" t="str">
        <f>IF(BG4="","",IF(VLOOKUP(BG4,'Etape 4 (Poissons niveau R)'!$AQ$107:$AW$123,3,FALSE)=1,"ja",IF(VLOOKUP(BG4,'Etape 4 (Poissons niveau R)'!$AQ$107:$AW$123,3,FALSE)=2,"nein","")))</f>
        <v/>
      </c>
      <c r="BJ4" s="418" t="str">
        <f>IF(BG4="","",VLOOKUP(BG4,'Etape 4 (Poissons niveau R)'!$AQ$107:$AW$123,5,FALSE))</f>
        <v/>
      </c>
      <c r="BK4" s="418" t="str">
        <f>IF('Etape 4 (Poissons niveau R)'!D126="-","",'Etape 4 (Poissons niveau R)'!D126)</f>
        <v/>
      </c>
      <c r="BL4" s="418" t="str">
        <f>IF(BK4="","",IF(VLOOKUP(BK4,'Etape 4 (Poissons niveau R)'!$AQ$107:$AW$123,7,FALSE)=1,"ja",IF(VLOOKUP(BK4,'Etape 4 (Poissons niveau R)'!$AQ$107:$AW$123,7,FALSE)=2,"nein","")))</f>
        <v/>
      </c>
      <c r="BM4" s="418" t="str">
        <f>IF(BK4="","",IF(VLOOKUP(BK4,'Etape 4 (Poissons niveau R)'!$AQ$107:$AW$123,3,FALSE)=1,"ja",IF(VLOOKUP(BK4,'Etape 4 (Poissons niveau R)'!$AQ$107:$AW$123,3,FALSE)=2,"nein","")))</f>
        <v/>
      </c>
      <c r="BN4" s="418" t="str">
        <f>IF(BK4="","",VLOOKUP(BK4,'Etape 4 (Poissons niveau R)'!$AQ$107:$AW$123,5,FALSE))</f>
        <v/>
      </c>
      <c r="BO4" s="418" t="str">
        <f>IF('Etape 4 (Poissons niveau R)'!D127="-","",'Etape 4 (Poissons niveau R)'!D127)</f>
        <v/>
      </c>
      <c r="BP4" s="418" t="str">
        <f>IF(BO4="","",IF(VLOOKUP(BO4,'Etape 4 (Poissons niveau R)'!$AQ$107:$AW$123,7,FALSE)=1,"ja",IF(VLOOKUP(BO4,'Etape 4 (Poissons niveau R)'!$AQ$107:$AW$123,7,FALSE)=2,"nein","")))</f>
        <v/>
      </c>
      <c r="BQ4" s="418" t="str">
        <f>IF(BO4="","",IF(VLOOKUP(BO4,'Etape 4 (Poissons niveau R)'!$AQ$107:$AW$123,3,FALSE)=1,"ja",IF(VLOOKUP(BO4,'Etape 4 (Poissons niveau R)'!$AQ$107:$AW$123,3,FALSE)=2,"nein","")))</f>
        <v/>
      </c>
      <c r="BR4" s="418" t="str">
        <f>IF(BO4="","",VLOOKUP(BO4,'Etape 4 (Poissons niveau R)'!$AQ$107:$AW$123,5,FALSE))</f>
        <v/>
      </c>
      <c r="BS4" s="418" t="str">
        <f>IF('Etape 4 (Poissons niveau R)'!D128="-","",'Etape 4 (Poissons niveau R)'!D128)</f>
        <v/>
      </c>
      <c r="BT4" s="418" t="str">
        <f>IF(BS4="","",IF(VLOOKUP(BS4,'Etape 4 (Poissons niveau R)'!$AQ$107:$AW$123,7,FALSE)=1,"ja",IF(VLOOKUP(BS4,'Etape 4 (Poissons niveau R)'!$AQ$107:$AW$123,7,FALSE)=2,"nein","")))</f>
        <v/>
      </c>
      <c r="BU4" s="418" t="str">
        <f>IF(BS4="","",IF(VLOOKUP(BS4,'Etape 4 (Poissons niveau R)'!$AQ$107:$AW$123,3,FALSE)=1,"ja",IF(VLOOKUP(BS4,'Etape 4 (Poissons niveau R)'!$AQ$107:$AW$123,3,FALSE)=2,"nein","")))</f>
        <v/>
      </c>
      <c r="BV4" s="418" t="str">
        <f>IF(BS4="","",VLOOKUP(BS4,'Etape 4 (Poissons niveau R)'!$AQ$107:$AW$123,5,FALSE))</f>
        <v/>
      </c>
      <c r="BW4" s="418" t="str">
        <f>IF('Etape 4 (Poissons niveau R)'!D129="-","",'Etape 4 (Poissons niveau R)'!D129)</f>
        <v/>
      </c>
      <c r="BX4" s="418" t="str">
        <f>IF(BW4="","",IF(VLOOKUP(BW4,'Etape 4 (Poissons niveau R)'!$AQ$107:$AW$123,7,FALSE)=1,"ja",IF(VLOOKUP(BW4,'Etape 4 (Poissons niveau R)'!$AQ$107:$AW$123,7,FALSE)=2,"nein","")))</f>
        <v/>
      </c>
      <c r="BY4" s="418" t="str">
        <f>IF(BW4="","",IF(VLOOKUP(BW4,'Etape 4 (Poissons niveau R)'!$AQ$107:$AW$123,3,FALSE)=1,"ja",IF(VLOOKUP(BW4,'Etape 4 (Poissons niveau R)'!$AQ$107:$AW$123,3,FALSE)=2,"nein","")))</f>
        <v/>
      </c>
      <c r="BZ4" s="418" t="str">
        <f>IF(BW4="","",VLOOKUP(BW4,'Etape 4 (Poissons niveau R)'!$AQ$107:$AW$123,5,FALSE))</f>
        <v/>
      </c>
      <c r="CA4" s="418" t="str">
        <f>IF('Etape 4 (Poissons niveau R)'!D130="-","",'Etape 4 (Poissons niveau R)'!D130)</f>
        <v/>
      </c>
      <c r="CB4" s="418" t="str">
        <f>IF(CA4="","",IF(VLOOKUP(CA4,'Etape 4 (Poissons niveau R)'!$AQ$107:$AW$123,7,FALSE)=1,"ja",IF(VLOOKUP(CA4,'Etape 4 (Poissons niveau R)'!$AQ$107:$AW$123,7,FALSE)=2,"nein","")))</f>
        <v/>
      </c>
      <c r="CC4" s="418" t="str">
        <f>IF(CA4="","",IF(VLOOKUP(CA4,'Etape 4 (Poissons niveau R)'!$AQ$107:$AW$123,3,FALSE)=1,"ja",IF(VLOOKUP(CA4,'Etape 4 (Poissons niveau R)'!$AQ$107:$AW$123,3,FALSE)=2,"nein","")))</f>
        <v/>
      </c>
      <c r="CD4" s="418" t="str">
        <f>IF(CA4="","",VLOOKUP(CA4,'Etape 4 (Poissons niveau R)'!$AQ$107:$AW$123,5,FALSE))</f>
        <v/>
      </c>
      <c r="CE4" s="418" t="str">
        <f>IF('Etape 4 (Poissons niveau R)'!D131="-","",'Etape 4 (Poissons niveau R)'!D131)</f>
        <v/>
      </c>
      <c r="CF4" s="418" t="str">
        <f>IF(CE4="","",IF(VLOOKUP(CE4,'Etape 4 (Poissons niveau R)'!$AQ$107:$AW$123,7,FALSE)=1,"ja",IF(VLOOKUP(CE4,'Etape 4 (Poissons niveau R)'!$AQ$107:$AW$123,7,FALSE)=2,"nein","")))</f>
        <v/>
      </c>
      <c r="CG4" s="418" t="str">
        <f>IF(CE4="","",IF(VLOOKUP(CE4,'Etape 4 (Poissons niveau R)'!$AQ$107:$AW$123,3,FALSE)=1,"ja",IF(VLOOKUP(CE4,'Etape 4 (Poissons niveau R)'!$AQ$107:$AW$123,3,FALSE)=2,"nein","")))</f>
        <v/>
      </c>
      <c r="CH4" s="418" t="str">
        <f>IF(CE4="","",VLOOKUP(CE4,'Etape 4 (Poissons niveau R)'!$AQ$107:$AW$123,5,FALSE))</f>
        <v/>
      </c>
      <c r="CI4" s="418" t="str">
        <f>IF('Etape 4 (Poissons niveau R)'!D132="-","",'Etape 4 (Poissons niveau R)'!D132)</f>
        <v/>
      </c>
      <c r="CJ4" s="418" t="str">
        <f>IF(CI4="","",IF(VLOOKUP(CI4,'Etape 4 (Poissons niveau R)'!$AQ$107:$AW$123,7,FALSE)=1,"ja",IF(VLOOKUP(CI4,'Etape 4 (Poissons niveau R)'!$AQ$107:$AW$123,7,FALSE)=2,"nein","")))</f>
        <v/>
      </c>
      <c r="CK4" s="418" t="str">
        <f>IF(CI4="","",IF(VLOOKUP(CI4,'Etape 4 (Poissons niveau R)'!$AQ$107:$AW$123,3,FALSE)=1,"ja",IF(VLOOKUP(CI4,'Etape 4 (Poissons niveau R)'!$AQ$107:$AW$123,3,FALSE)=2,"nein","")))</f>
        <v/>
      </c>
      <c r="CL4" s="418" t="str">
        <f>IF(CI4="","",VLOOKUP(CI4,'Etape 4 (Poissons niveau R)'!$AQ$107:$AW$123,5,FALSE))</f>
        <v/>
      </c>
      <c r="CM4" s="418" t="str">
        <f>IF('Etape 4 (Poissons niveau R)'!D133="-","",'Etape 4 (Poissons niveau R)'!D133)</f>
        <v/>
      </c>
      <c r="CN4" s="418" t="str">
        <f>IF(CM4="","",IF(VLOOKUP(CM4,'Etape 4 (Poissons niveau R)'!$AQ$107:$AW$123,7,FALSE)=1,"ja",IF(VLOOKUP(CM4,'Etape 4 (Poissons niveau R)'!$AQ$107:$AW$123,7,FALSE)=2,"nein","")))</f>
        <v/>
      </c>
      <c r="CO4" s="418" t="str">
        <f>IF(CM4="","",IF(VLOOKUP(CM4,'Etape 4 (Poissons niveau R)'!$AQ$107:$AW$123,3,FALSE)=1,"ja",IF(VLOOKUP(CM4,'Etape 4 (Poissons niveau R)'!$AQ$107:$AW$123,3,FALSE)=2,"nein","")))</f>
        <v/>
      </c>
      <c r="CP4" s="418" t="str">
        <f>IF(CM4="","",VLOOKUP(CM4,'Etape 4 (Poissons niveau R)'!$AQ$107:$AW$123,5,FALSE))</f>
        <v/>
      </c>
      <c r="CQ4" s="418" t="str">
        <f>IF('Etape 4 (Poissons niveau R)'!D134="-","",'Etape 4 (Poissons niveau R)'!D134)</f>
        <v/>
      </c>
      <c r="CR4" s="418" t="str">
        <f>IF(CQ4="","",IF(VLOOKUP(CQ4,'Etape 4 (Poissons niveau R)'!$AQ$107:$AW$123,7,FALSE)=1,"ja",IF(VLOOKUP(CQ4,'Etape 4 (Poissons niveau R)'!$AQ$107:$AW$123,7,FALSE)=2,"nein","")))</f>
        <v/>
      </c>
      <c r="CS4" s="418" t="str">
        <f>IF(CQ4="","",IF(VLOOKUP(CQ4,'Etape 4 (Poissons niveau R)'!$AQ$107:$AW$123,3,FALSE)=1,"ja",IF(VLOOKUP(CQ4,'Etape 4 (Poissons niveau R)'!$AQ$107:$AW$123,3,FALSE)=2,"nein","")))</f>
        <v/>
      </c>
      <c r="CT4" s="418" t="str">
        <f>IF(CQ4="","",VLOOKUP(CQ4,'Etape 4 (Poissons niveau R)'!$AQ$107:$AW$123,5,FALSE))</f>
        <v/>
      </c>
      <c r="CU4" s="418" t="str">
        <f>IF('Etape 4 (Poissons niveau R)'!D135="-","",'Etape 4 (Poissons niveau R)'!D135)</f>
        <v/>
      </c>
      <c r="CV4" s="418" t="str">
        <f>IF(CU4="","",IF(VLOOKUP(CU4,'Etape 4 (Poissons niveau R)'!$AQ$107:$AW$123,7,FALSE)=1,"ja",IF(VLOOKUP(CU4,'Etape 4 (Poissons niveau R)'!$AQ$107:$AW$123,7,FALSE)=2,"nein","")))</f>
        <v/>
      </c>
      <c r="CW4" s="418" t="str">
        <f>IF(CU4="","",IF(VLOOKUP(CU4,'Etape 4 (Poissons niveau R)'!$AQ$107:$AW$123,3,FALSE)=1,"ja",IF(VLOOKUP(CU4,'Etape 4 (Poissons niveau R)'!$AQ$107:$AW$123,3,FALSE)=2,"nein","")))</f>
        <v/>
      </c>
      <c r="CX4" s="418" t="str">
        <f>IF(CU4="","",VLOOKUP(CU4,'Etape 4 (Poissons niveau R)'!$AQ$107:$AW$123,5,FALSE))</f>
        <v/>
      </c>
      <c r="CY4" s="418" t="str">
        <f>IF(ISNA('Etape 4 (Poissons niveau R)'!D155),"",'Etape 4 (Poissons niveau R)'!D155)</f>
        <v/>
      </c>
      <c r="CZ4" s="418" t="str">
        <f>IF(ISNA('Etape 4 (Poissons niveau R)'!H155),"",'Etape 4 (Poissons niveau R)'!H155)</f>
        <v/>
      </c>
      <c r="DA4" s="421" t="str">
        <f>IF(ISNA('Etape 4 (Poissons niveau R)'!E155),"",IF(ISERROR('Etape 4 (Poissons niveau R)'!E155),"nicht berechenbar",'Etape 4 (Poissons niveau R)'!E155))</f>
        <v>non déterminable</v>
      </c>
      <c r="DB4" s="418" t="str">
        <f>IF(DC4=0,"hoch",IF(DC4=2,"mittel",IF(DC4=4,"gering","")))</f>
        <v/>
      </c>
      <c r="DC4" s="418" t="str">
        <f>IF(ISNA('Etape 4 (Poissons niveau R)'!M155),"nicht berechenbar",'Etape 4 (Poissons niveau R)'!M155)</f>
        <v/>
      </c>
      <c r="DD4" s="418" t="str">
        <f>IF(ISNA('Etape 4 (Poissons niveau R)'!D156),"",'Etape 4 (Poissons niveau R)'!D156)</f>
        <v/>
      </c>
      <c r="DE4" s="418" t="str">
        <f>IF(ISNA('Etape 4 (Poissons niveau R)'!H156),"",'Etape 4 (Poissons niveau R)'!H156)</f>
        <v/>
      </c>
      <c r="DF4" s="421" t="str">
        <f>IF(ISNA('Etape 4 (Poissons niveau R)'!E156),"",IF(ISERROR('Etape 4 (Poissons niveau R)'!E156),"nicht berechenbar",'Etape 4 (Poissons niveau R)'!E156))</f>
        <v>non déterminable</v>
      </c>
      <c r="DG4" s="418" t="str">
        <f>IF(DH4=0,"hoch",IF(DH4=2,"mittel",IF(DH4=4,"gering","")))</f>
        <v/>
      </c>
      <c r="DH4" s="418" t="str">
        <f>IF(ISNA('Etape 4 (Poissons niveau R)'!M156),"nicht berechenbar",'Etape 4 (Poissons niveau R)'!M156)</f>
        <v/>
      </c>
      <c r="DI4" s="418" t="str">
        <f>IF(ISNA('Etape 4 (Poissons niveau R)'!D157),"",'Etape 4 (Poissons niveau R)'!D157)</f>
        <v/>
      </c>
      <c r="DJ4" s="418" t="str">
        <f>IF(ISNA('Etape 4 (Poissons niveau R)'!H157),"",'Etape 4 (Poissons niveau R)'!H157)</f>
        <v/>
      </c>
      <c r="DK4" s="421" t="str">
        <f>IF(ISNA('Etape 4 (Poissons niveau R)'!E157),"",IF(ISERROR('Etape 4 (Poissons niveau R)'!E157),"nicht berechenbar",'Etape 4 (Poissons niveau R)'!E157))</f>
        <v>non déterminable</v>
      </c>
      <c r="DL4" s="418" t="str">
        <f>IF(DM4=0,"hoch",IF(DM4=2,"mittel",IF(DM4=4,"gering","")))</f>
        <v/>
      </c>
      <c r="DM4" s="418" t="str">
        <f>IF(ISNA('Etape 4 (Poissons niveau R)'!M157),"nicht berechenbar",'Etape 4 (Poissons niveau R)'!M157)</f>
        <v/>
      </c>
      <c r="DN4" s="418" t="str">
        <f>IF(ISNA('Etape 4 (Poissons niveau R)'!D158),"",'Etape 4 (Poissons niveau R)'!D158)</f>
        <v/>
      </c>
      <c r="DO4" s="418" t="str">
        <f>IF(ISNA('Etape 4 (Poissons niveau R)'!H158),"",'Etape 4 (Poissons niveau R)'!H158)</f>
        <v/>
      </c>
      <c r="DP4" s="421" t="str">
        <f>IF(ISNA('Etape 4 (Poissons niveau R)'!E158),"",IF(ISERROR('Etape 4 (Poissons niveau R)'!E158),"nicht berechenbar",'Etape 4 (Poissons niveau R)'!E158))</f>
        <v>non déterminable</v>
      </c>
      <c r="DQ4" s="418" t="str">
        <f>IF(DR4=0,"hoch",IF(DR4=2,"mittel",IF(DR4=4,"gering","")))</f>
        <v/>
      </c>
      <c r="DR4" s="418" t="str">
        <f>IF(ISNA('Etape 4 (Poissons niveau R)'!M158),"nicht berechenbar",'Etape 4 (Poissons niveau R)'!M158)</f>
        <v/>
      </c>
      <c r="DS4" s="418" t="str">
        <f>IF(ISNA('Etape 4 (Poissons niveau R)'!D159),"",'Etape 4 (Poissons niveau R)'!D159)</f>
        <v/>
      </c>
      <c r="DT4" s="418" t="str">
        <f>IF(ISNA('Etape 4 (Poissons niveau R)'!H159),"",'Etape 4 (Poissons niveau R)'!H159)</f>
        <v/>
      </c>
      <c r="DU4" s="421" t="str">
        <f>IF(ISNA('Etape 4 (Poissons niveau R)'!E159),"",IF(ISERROR('Etape 4 (Poissons niveau R)'!E159),"nicht berechenbar",'Etape 4 (Poissons niveau R)'!E159))</f>
        <v>non déterminable</v>
      </c>
      <c r="DV4" s="418" t="str">
        <f>IF(DW4=0,"hoch",IF(DW4=2,"mittel",IF(DW4=4,"gering","")))</f>
        <v/>
      </c>
      <c r="DW4" s="418" t="str">
        <f>IF(ISNA('Etape 4 (Poissons niveau R)'!M159),"nicht berechenbar",'Etape 4 (Poissons niveau R)'!M159)</f>
        <v/>
      </c>
      <c r="DX4" s="418" t="str">
        <f>IF(ISNA('Etape 4 (Poissons niveau R)'!D160),"",'Etape 4 (Poissons niveau R)'!D160)</f>
        <v/>
      </c>
      <c r="DY4" s="418" t="str">
        <f>IF(ISNA('Etape 4 (Poissons niveau R)'!H160),"",'Etape 4 (Poissons niveau R)'!H160)</f>
        <v/>
      </c>
      <c r="DZ4" s="421" t="str">
        <f>IF(ISNA('Etape 4 (Poissons niveau R)'!E160),"",IF(ISERROR('Etape 4 (Poissons niveau R)'!E160),"nicht berechenbar",'Etape 4 (Poissons niveau R)'!E160))</f>
        <v>non déterminable</v>
      </c>
      <c r="EA4" s="418" t="str">
        <f>IF(EB4=0,"hoch",IF(EB4=2,"mittel",IF(EB4=4,"gering","")))</f>
        <v/>
      </c>
      <c r="EB4" s="418" t="str">
        <f>IF(ISNA('Etape 4 (Poissons niveau R)'!M160),"nicht berechenbar",'Etape 4 (Poissons niveau R)'!M160)</f>
        <v/>
      </c>
      <c r="EC4" s="418" t="str">
        <f>IF(ISNA('Etape 4 (Poissons niveau R)'!D161),"",'Etape 4 (Poissons niveau R)'!D161)</f>
        <v/>
      </c>
      <c r="ED4" s="418" t="str">
        <f>IF(ISNA('Etape 4 (Poissons niveau R)'!H161),"",'Etape 4 (Poissons niveau R)'!H161)</f>
        <v/>
      </c>
      <c r="EE4" s="421" t="str">
        <f>IF(ISNA('Etape 4 (Poissons niveau R)'!E161),"",IF(ISERROR('Etape 4 (Poissons niveau R)'!E161),"nicht berechenbar",'Etape 4 (Poissons niveau R)'!E161))</f>
        <v>non déterminable</v>
      </c>
      <c r="EF4" s="418" t="str">
        <f>IF(EG4=0,"hoch",IF(EG4=2,"mittel",IF(EG4=4,"gering","")))</f>
        <v/>
      </c>
      <c r="EG4" s="418" t="str">
        <f>IF(ISNA('Etape 4 (Poissons niveau R)'!M161),"nicht berechenbar",'Etape 4 (Poissons niveau R)'!M161)</f>
        <v/>
      </c>
      <c r="EH4" s="418" t="str">
        <f>IF(ISNA('Etape 4 (Poissons niveau R)'!D162),"",'Etape 4 (Poissons niveau R)'!D162)</f>
        <v/>
      </c>
      <c r="EI4" s="418" t="str">
        <f>IF(ISNA('Etape 4 (Poissons niveau R)'!H162),"",'Etape 4 (Poissons niveau R)'!H162)</f>
        <v/>
      </c>
      <c r="EJ4" s="421" t="str">
        <f>IF(ISNA('Etape 4 (Poissons niveau R)'!E162),"",IF(ISERROR('Etape 4 (Poissons niveau R)'!E162),"nicht berechenbar",'Etape 4 (Poissons niveau R)'!E162))</f>
        <v>non déterminable</v>
      </c>
      <c r="EK4" s="418" t="str">
        <f>IF(EL4=0,"hoch",IF(EL4=2,"mittel",IF(EL4=4,"gering","")))</f>
        <v/>
      </c>
      <c r="EL4" s="418" t="str">
        <f>IF(ISNA('Etape 4 (Poissons niveau R)'!M162),"nicht berechenbar",'Etape 4 (Poissons niveau R)'!M162)</f>
        <v/>
      </c>
      <c r="EM4" s="418" t="str">
        <f>IF(ISNA('Etape 4 (Poissons niveau R)'!D163),"",'Etape 4 (Poissons niveau R)'!D163)</f>
        <v/>
      </c>
      <c r="EN4" s="418" t="str">
        <f>IF(ISNA('Etape 4 (Poissons niveau R)'!H163),"",'Etape 4 (Poissons niveau R)'!H163)</f>
        <v/>
      </c>
      <c r="EO4" s="421" t="str">
        <f>IF(ISNA('Etape 4 (Poissons niveau R)'!E163),"",IF(ISERROR('Etape 4 (Poissons niveau R)'!E163),"nicht berechenbar",'Etape 4 (Poissons niveau R)'!E163))</f>
        <v>non déterminable</v>
      </c>
      <c r="EP4" s="418" t="str">
        <f>IF(EQ4=0,"hoch",IF(EQ4=2,"mittel",IF(EQ4=4,"gering","")))</f>
        <v/>
      </c>
      <c r="EQ4" s="418" t="str">
        <f>IF(ISNA('Etape 4 (Poissons niveau R)'!M163),"nicht berechenbar",'Etape 4 (Poissons niveau R)'!M163)</f>
        <v/>
      </c>
      <c r="ER4" s="418" t="str">
        <f>IF(ISNA('Etape 4 (Poissons niveau R)'!D164),"",'Etape 4 (Poissons niveau R)'!D164)</f>
        <v/>
      </c>
      <c r="ES4" s="418" t="str">
        <f>IF(ISNA('Etape 4 (Poissons niveau R)'!H164),"",'Etape 4 (Poissons niveau R)'!H164)</f>
        <v/>
      </c>
      <c r="ET4" s="421" t="str">
        <f>IF(ISNA('Etape 4 (Poissons niveau R)'!E164),"",IF(ISERROR('Etape 4 (Poissons niveau R)'!E164),"nicht berechenbar",'Etape 4 (Poissons niveau R)'!E164))</f>
        <v>non déterminable</v>
      </c>
      <c r="EU4" s="418" t="str">
        <f>IF(EV4=0,"hoch",IF(EV4=2,"mittel",IF(EV4=4,"gering","")))</f>
        <v/>
      </c>
      <c r="EV4" s="418" t="str">
        <f>IF(ISNA('Etape 4 (Poissons niveau R)'!M164),"nicht berechenbar",'Etape 4 (Poissons niveau R)'!M164)</f>
        <v/>
      </c>
      <c r="EW4" s="418" t="str">
        <f>IF(ISNA('Etape 4 (Poissons niveau R)'!D165),"",'Etape 4 (Poissons niveau R)'!D165)</f>
        <v/>
      </c>
      <c r="EX4" s="418" t="str">
        <f>IF(ISNA('Etape 4 (Poissons niveau R)'!H165),"",'Etape 4 (Poissons niveau R)'!H165)</f>
        <v/>
      </c>
      <c r="EY4" s="421" t="str">
        <f>IF(ISNA('Etape 4 (Poissons niveau R)'!E165),"",IF(ISERROR('Etape 4 (Poissons niveau R)'!E165),"nicht berechenbar",'Etape 4 (Poissons niveau R)'!E165))</f>
        <v>non déterminable</v>
      </c>
      <c r="EZ4" s="418" t="str">
        <f>IF(FA4=0,"hoch",IF(FA4=2,"mittel",IF(FA4=4,"gering","")))</f>
        <v/>
      </c>
      <c r="FA4" s="418" t="str">
        <f>IF(ISNA('Etape 4 (Poissons niveau R)'!M165),"nicht berechenbar",'Etape 4 (Poissons niveau R)'!M165)</f>
        <v/>
      </c>
      <c r="FB4" s="519" t="str">
        <f>'Etape 4 (Poissons niveau R)'!H171</f>
        <v>non déterminable</v>
      </c>
      <c r="FC4" s="418" t="str">
        <f>'Etape 4 (Poissons niveau R)'!R171</f>
        <v>non déterminable</v>
      </c>
      <c r="FD4" s="418" t="str">
        <f>'Etape 4 (Poissons niveau R)'!D179</f>
        <v/>
      </c>
      <c r="FE4" s="421" t="str">
        <f>'Etape 4 (Poissons niveau R)'!L179</f>
        <v/>
      </c>
      <c r="FF4" s="418" t="str">
        <f>'Etape 4 (Poissons niveau R)'!D180</f>
        <v/>
      </c>
      <c r="FG4" s="421" t="str">
        <f>'Etape 4 (Poissons niveau R)'!L180</f>
        <v/>
      </c>
      <c r="FH4" s="418" t="str">
        <f>'Etape 4 (Poissons niveau R)'!D181</f>
        <v/>
      </c>
      <c r="FI4" s="421" t="str">
        <f>'Etape 4 (Poissons niveau R)'!L181</f>
        <v/>
      </c>
      <c r="FJ4" s="418" t="str">
        <f>'Etape 4 (Poissons niveau R)'!D182</f>
        <v/>
      </c>
      <c r="FK4" s="421" t="str">
        <f>'Etape 4 (Poissons niveau R)'!L182</f>
        <v/>
      </c>
      <c r="FL4" s="418" t="str">
        <f>'Etape 4 (Poissons niveau R)'!D183</f>
        <v/>
      </c>
      <c r="FM4" s="421" t="str">
        <f>'Etape 4 (Poissons niveau R)'!L183</f>
        <v/>
      </c>
      <c r="FN4" s="418" t="str">
        <f>'Etape 4 (Poissons niveau R)'!D184</f>
        <v/>
      </c>
      <c r="FO4" s="421" t="str">
        <f>'Etape 4 (Poissons niveau R)'!L184</f>
        <v/>
      </c>
      <c r="FP4" s="418" t="str">
        <f>'Etape 4 (Poissons niveau R)'!D185</f>
        <v/>
      </c>
      <c r="FQ4" s="421" t="str">
        <f>'Etape 4 (Poissons niveau R)'!L185</f>
        <v/>
      </c>
      <c r="FR4" s="418" t="str">
        <f>'Etape 4 (Poissons niveau R)'!D186</f>
        <v/>
      </c>
      <c r="FS4" s="421" t="str">
        <f>'Etape 4 (Poissons niveau R)'!L186</f>
        <v/>
      </c>
      <c r="FT4" s="418" t="str">
        <f>'Etape 4 (Poissons niveau R)'!D187</f>
        <v/>
      </c>
      <c r="FU4" s="421" t="str">
        <f>'Etape 4 (Poissons niveau R)'!L187</f>
        <v/>
      </c>
      <c r="FV4" s="418" t="str">
        <f>'Etape 4 (Poissons niveau R)'!D188</f>
        <v/>
      </c>
      <c r="FW4" s="421" t="str">
        <f>'Etape 4 (Poissons niveau R)'!L188</f>
        <v/>
      </c>
      <c r="FX4" s="418" t="str">
        <f>'Etape 4 (Poissons niveau R)'!D189</f>
        <v/>
      </c>
      <c r="FY4" s="421" t="str">
        <f>'Etape 4 (Poissons niveau R)'!L189</f>
        <v/>
      </c>
      <c r="FZ4" s="418" t="str">
        <f>'Etape 4 (Poissons niveau R)'!D190</f>
        <v/>
      </c>
      <c r="GA4" s="421" t="str">
        <f>'Etape 4 (Poissons niveau R)'!L190</f>
        <v/>
      </c>
      <c r="GB4" s="418" t="str">
        <f>'Etape 4 (Poissons niveau R)'!D191</f>
        <v/>
      </c>
      <c r="GC4" s="421" t="str">
        <f>'Etape 4 (Poissons niveau R)'!L191</f>
        <v/>
      </c>
      <c r="GD4" s="418" t="str">
        <f>'Etape 4 (Poissons niveau R)'!D192</f>
        <v/>
      </c>
      <c r="GE4" s="421" t="str">
        <f>'Etape 4 (Poissons niveau R)'!L192</f>
        <v/>
      </c>
      <c r="GF4" s="418" t="str">
        <f>'Etape 4 (Poissons niveau R)'!D193</f>
        <v/>
      </c>
      <c r="GG4" s="421" t="str">
        <f>'Etape 4 (Poissons niveau R)'!L193</f>
        <v/>
      </c>
      <c r="GH4" s="418" t="str">
        <f>'Etape 4 (Poissons niveau R)'!D194</f>
        <v/>
      </c>
      <c r="GI4" s="421" t="str">
        <f>'Etape 4 (Poissons niveau R)'!L194</f>
        <v/>
      </c>
      <c r="GJ4" s="418" t="str">
        <f>'Etape 4 (Poissons niveau R)'!D195</f>
        <v/>
      </c>
      <c r="GK4" s="421" t="str">
        <f>'Etape 4 (Poissons niveau R)'!L195</f>
        <v/>
      </c>
      <c r="GL4" s="418" t="str">
        <f>'Etape 4 (Poissons niveau R)'!D196</f>
        <v/>
      </c>
      <c r="GM4" s="421" t="str">
        <f>'Etape 4 (Poissons niveau R)'!L196</f>
        <v/>
      </c>
      <c r="GN4" s="418" t="str">
        <f>'Etape 4 (Poissons niveau R)'!D197</f>
        <v/>
      </c>
      <c r="GO4" s="421" t="str">
        <f>'Etape 4 (Poissons niveau R)'!L197</f>
        <v/>
      </c>
      <c r="GP4" s="418" t="str">
        <f>'Etape 4 (Poissons niveau R)'!D198</f>
        <v/>
      </c>
      <c r="GQ4" s="421" t="str">
        <f>'Etape 4 (Poissons niveau R)'!L198</f>
        <v/>
      </c>
      <c r="GR4" s="418" t="str">
        <f>'Etape 4 (Poissons niveau R)'!D199</f>
        <v/>
      </c>
      <c r="GS4" s="421" t="str">
        <f>'Etape 4 (Poissons niveau R)'!L199</f>
        <v/>
      </c>
      <c r="GT4" s="418" t="str">
        <f>'Etape 4 (Poissons niveau R)'!D200</f>
        <v/>
      </c>
      <c r="GU4" s="421" t="str">
        <f>'Etape 4 (Poissons niveau R)'!L200</f>
        <v/>
      </c>
      <c r="GV4" s="418" t="str">
        <f>'Etape 4 (Poissons niveau R)'!D201</f>
        <v/>
      </c>
      <c r="GW4" s="421" t="str">
        <f>'Etape 4 (Poissons niveau R)'!L201</f>
        <v/>
      </c>
      <c r="GX4" s="418" t="str">
        <f>'Etape 4 (Poissons niveau R)'!D202</f>
        <v/>
      </c>
      <c r="GY4" s="421" t="str">
        <f>'Etape 4 (Poissons niveau R)'!L202</f>
        <v/>
      </c>
      <c r="GZ4" s="418" t="str">
        <f>'Etape 4 (Poissons niveau R)'!D203</f>
        <v/>
      </c>
      <c r="HA4" s="421" t="str">
        <f>'Etape 4 (Poissons niveau R)'!L203</f>
        <v/>
      </c>
      <c r="HB4" s="418" t="str">
        <f>'Etape 4 (Poissons niveau R)'!D204</f>
        <v/>
      </c>
      <c r="HC4" s="421" t="str">
        <f>'Etape 4 (Poissons niveau R)'!L204</f>
        <v/>
      </c>
      <c r="HD4" s="418" t="str">
        <f>'Etape 4 (Poissons niveau R)'!D205</f>
        <v/>
      </c>
      <c r="HE4" s="421" t="str">
        <f>'Etape 4 (Poissons niveau R)'!L205</f>
        <v/>
      </c>
      <c r="HF4" s="418" t="str">
        <f>'Etape 4 (Poissons niveau R)'!D206</f>
        <v/>
      </c>
      <c r="HG4" s="421" t="str">
        <f>'Etape 4 (Poissons niveau R)'!L206</f>
        <v/>
      </c>
      <c r="HH4" s="418" t="str">
        <f>'Etape 4 (Poissons niveau R)'!D207</f>
        <v/>
      </c>
      <c r="HI4" s="421" t="str">
        <f>'Etape 4 (Poissons niveau R)'!L207</f>
        <v/>
      </c>
      <c r="HJ4" s="418" t="str">
        <f>'Etape 4 (Poissons niveau R)'!D208</f>
        <v/>
      </c>
      <c r="HK4" s="421" t="str">
        <f>'Etape 4 (Poissons niveau R)'!L208</f>
        <v/>
      </c>
      <c r="HL4" s="418" t="str">
        <f>'Etape 4 (Poissons niveau R)'!D209</f>
        <v/>
      </c>
      <c r="HM4" s="421" t="str">
        <f>'Etape 4 (Poissons niveau R)'!L209</f>
        <v/>
      </c>
      <c r="HN4" s="418" t="str">
        <f>'Etape 4 (Poissons niveau R)'!D210</f>
        <v/>
      </c>
      <c r="HO4" s="421" t="str">
        <f>'Etape 4 (Poissons niveau R)'!L210</f>
        <v/>
      </c>
      <c r="HP4" s="418" t="str">
        <f>'Etape 4 (Poissons niveau R)'!D211</f>
        <v/>
      </c>
      <c r="HQ4" s="421" t="str">
        <f>'Etape 4 (Poissons niveau R)'!L211</f>
        <v/>
      </c>
      <c r="HR4" s="418" t="str">
        <f>'Etape 4 (Poissons niveau R)'!D212</f>
        <v/>
      </c>
      <c r="HS4" s="421" t="str">
        <f>'Etape 4 (Poissons niveau R)'!L212</f>
        <v/>
      </c>
      <c r="HT4" s="418" t="str">
        <f>'Etape 4 (Poissons niveau R)'!D213</f>
        <v/>
      </c>
      <c r="HU4" s="421" t="str">
        <f>'Etape 4 (Poissons niveau R)'!L213</f>
        <v/>
      </c>
      <c r="HV4" s="519" t="e">
        <f>SUM('Etape 4 (Poissons niveau R)'!G179:G213)/SUM('Etape 4 (Poissons niveau R)'!J179:J213)*100</f>
        <v>#DIV/0!</v>
      </c>
      <c r="HW4" s="418" t="str">
        <f>'Etape 4 (Poissons niveau R)'!R217</f>
        <v>non déterminable</v>
      </c>
      <c r="HX4" s="504" t="str">
        <f>IF('Etape 2 (Biométrie)'!AK12&gt;50,"Bemerkungen im Schritt 2 manuell durchgehen",'Etape 2 (Biométrie)'!AL13)</f>
        <v/>
      </c>
      <c r="HY4" s="418" t="str">
        <f>'Etape 4 (Poissons niveau R)'!R75</f>
        <v>non déterminable</v>
      </c>
      <c r="HZ4" s="421" t="str">
        <f>'Etape 4 (Poissons niveau R)'!R146</f>
        <v>non déterminable</v>
      </c>
      <c r="IA4" s="418" t="str">
        <f>'Etape 4 (Poissons niveau R)'!R171</f>
        <v>non déterminable</v>
      </c>
      <c r="IB4" s="418" t="str">
        <f>'Etape 4 (Poissons niveau R)'!R217</f>
        <v>non déterminable</v>
      </c>
      <c r="IC4" s="421" t="str">
        <f>'Etape 4 (Poissons niveau R)'!H227</f>
        <v>non déterminable</v>
      </c>
      <c r="ID4" s="418" t="str">
        <f>IF(ISNA(VLOOKUP(TRUE,'Etape 4 (Poissons niveau R)'!Z227:AA231,2,FALSE)),"nicht berechenbar",VLOOKUP(TRUE,'Etape 4 (Poissons niveau R)'!Z227:AA231,2,FALSE))</f>
        <v>nicht berechenbar</v>
      </c>
      <c r="IE4" s="418" t="str">
        <f>IF('Etape 4 (Poissons niveau R)'!AE246="-","",'Etape 4 (Poissons niveau R)'!AE246)</f>
        <v/>
      </c>
      <c r="IF4" s="418" t="str">
        <f>IF('Etape 4 (Poissons niveau R)'!AH241="-","",'Etape 4 (Poissons niveau R)'!AH241)</f>
        <v/>
      </c>
    </row>
    <row r="6" spans="1:265">
      <c r="AN6" s="520"/>
      <c r="BA6" s="520"/>
      <c r="CZ6" s="520"/>
      <c r="DK6" s="520"/>
      <c r="DV6" s="521"/>
      <c r="ER6" s="520"/>
      <c r="FD6" s="520"/>
      <c r="FL6" s="520"/>
      <c r="FU6" s="520"/>
      <c r="GF6" s="520"/>
      <c r="GM6" s="521"/>
      <c r="HV6" s="521"/>
      <c r="JE6" s="520"/>
    </row>
    <row r="7" spans="1:265">
      <c r="F7" s="522"/>
      <c r="AM7" s="520"/>
      <c r="AN7" s="520"/>
      <c r="BA7" s="520"/>
      <c r="CZ7" s="520"/>
      <c r="DK7" s="520"/>
      <c r="DV7" s="520"/>
      <c r="ER7" s="520"/>
      <c r="FD7" s="520"/>
      <c r="FL7" s="520"/>
      <c r="FU7" s="520"/>
      <c r="GF7" s="520"/>
      <c r="GM7" s="521"/>
      <c r="HV7" s="521"/>
      <c r="JE7" s="520"/>
    </row>
    <row r="8" spans="1:265">
      <c r="AM8" s="520"/>
      <c r="AN8" s="520"/>
      <c r="BA8" s="520"/>
      <c r="CZ8" s="520"/>
      <c r="DK8" s="520"/>
      <c r="DV8" s="520"/>
      <c r="ER8" s="520"/>
      <c r="FD8" s="520"/>
      <c r="FL8" s="520"/>
      <c r="FU8" s="520"/>
      <c r="GF8" s="520"/>
      <c r="GM8" s="521"/>
      <c r="HV8" s="521"/>
      <c r="JE8" s="520"/>
    </row>
    <row r="9" spans="1:265">
      <c r="AM9" s="520"/>
      <c r="AN9" s="520"/>
      <c r="BA9" s="520"/>
      <c r="CZ9" s="520"/>
      <c r="DK9" s="520"/>
      <c r="DV9" s="520"/>
      <c r="ER9" s="520"/>
      <c r="FD9" s="520"/>
      <c r="FL9" s="520"/>
      <c r="FU9" s="520"/>
      <c r="GF9" s="520"/>
      <c r="HV9" s="521"/>
      <c r="JE9" s="520"/>
    </row>
    <row r="10" spans="1:265">
      <c r="AM10" s="520"/>
      <c r="AN10" s="520"/>
      <c r="BA10" s="520"/>
      <c r="CZ10" s="520"/>
      <c r="DK10" s="520"/>
      <c r="DV10" s="520"/>
      <c r="ER10" s="520"/>
      <c r="FD10" s="520"/>
      <c r="FL10" s="520"/>
      <c r="FU10" s="520"/>
      <c r="HV10" s="521"/>
      <c r="JE10" s="520"/>
    </row>
    <row r="11" spans="1:265">
      <c r="AM11" s="520"/>
      <c r="AN11" s="520"/>
      <c r="BA11" s="520"/>
      <c r="CZ11" s="520"/>
      <c r="DK11" s="520"/>
      <c r="DV11" s="520"/>
      <c r="ER11" s="520"/>
      <c r="FD11" s="520"/>
      <c r="FL11" s="520"/>
      <c r="FU11" s="520"/>
      <c r="HV11" s="521"/>
      <c r="JE11" s="520"/>
    </row>
    <row r="12" spans="1:265">
      <c r="AK12" s="520"/>
      <c r="AM12" s="520"/>
      <c r="AN12" s="520"/>
      <c r="BA12" s="520"/>
      <c r="DK12" s="520"/>
      <c r="ER12" s="520"/>
      <c r="FD12" s="520"/>
      <c r="FL12" s="520"/>
      <c r="FU12" s="520"/>
      <c r="JE12" s="520"/>
    </row>
    <row r="13" spans="1:265">
      <c r="AK13" s="520"/>
      <c r="AL13" s="520"/>
      <c r="AM13" s="520"/>
      <c r="AN13" s="520"/>
      <c r="BA13" s="520"/>
      <c r="DK13" s="520"/>
      <c r="ER13" s="520"/>
      <c r="FL13" s="520"/>
      <c r="FU13" s="520"/>
      <c r="JE13" s="520"/>
    </row>
    <row r="14" spans="1:265">
      <c r="AK14" s="520"/>
      <c r="AL14" s="520"/>
      <c r="AM14" s="520"/>
      <c r="AN14" s="520"/>
      <c r="BA14" s="520"/>
      <c r="DK14" s="520"/>
      <c r="ER14" s="520"/>
      <c r="JE14" s="520"/>
    </row>
    <row r="15" spans="1:265">
      <c r="AK15" s="520"/>
      <c r="AL15" s="520"/>
      <c r="AM15" s="520"/>
      <c r="AN15" s="520"/>
      <c r="BA15" s="520"/>
      <c r="DK15" s="520"/>
      <c r="ER15" s="520"/>
      <c r="JE15" s="520"/>
    </row>
    <row r="16" spans="1:265">
      <c r="AK16" s="520"/>
      <c r="AL16" s="520"/>
      <c r="AM16" s="520"/>
      <c r="BA16" s="520"/>
      <c r="DK16" s="520"/>
      <c r="JE16" s="520"/>
    </row>
    <row r="17" spans="37:265">
      <c r="AK17" s="520"/>
      <c r="AL17" s="520"/>
      <c r="AM17" s="520"/>
      <c r="BA17" s="520"/>
      <c r="DK17" s="520"/>
      <c r="JE17" s="520"/>
    </row>
    <row r="18" spans="37:265">
      <c r="AK18" s="520"/>
      <c r="AM18" s="520"/>
      <c r="BA18" s="520"/>
      <c r="JE18" s="520"/>
    </row>
    <row r="19" spans="37:265">
      <c r="AK19" s="520"/>
      <c r="AM19" s="520"/>
      <c r="BA19" s="520"/>
      <c r="JE19" s="520"/>
    </row>
    <row r="20" spans="37:265">
      <c r="AK20" s="520"/>
      <c r="AM20" s="520"/>
      <c r="BA20" s="520"/>
      <c r="JE20" s="520"/>
    </row>
    <row r="21" spans="37:265">
      <c r="AK21" s="520"/>
      <c r="AM21" s="520"/>
      <c r="BA21" s="520"/>
      <c r="JE21" s="520"/>
    </row>
    <row r="22" spans="37:265">
      <c r="AK22" s="520"/>
    </row>
    <row r="23" spans="37:265">
      <c r="AK23" s="520"/>
    </row>
  </sheetData>
  <sheetProtection sheet="1" objects="1" scenarios="1"/>
  <mergeCells count="73">
    <mergeCell ref="A1:T2"/>
    <mergeCell ref="U1:AA2"/>
    <mergeCell ref="AB1:AE2"/>
    <mergeCell ref="AF1:CX1"/>
    <mergeCell ref="CY1:FC1"/>
    <mergeCell ref="BO2:BR2"/>
    <mergeCell ref="BS2:BV2"/>
    <mergeCell ref="BW2:BZ2"/>
    <mergeCell ref="CA2:CD2"/>
    <mergeCell ref="CU2:CX2"/>
    <mergeCell ref="CY2:DC2"/>
    <mergeCell ref="DD2:DH2"/>
    <mergeCell ref="DI2:DM2"/>
    <mergeCell ref="DN2:DR2"/>
    <mergeCell ref="DS2:DW2"/>
    <mergeCell ref="DX2:EB2"/>
    <mergeCell ref="HY1:IF2"/>
    <mergeCell ref="AF2:AJ2"/>
    <mergeCell ref="AK2:AL2"/>
    <mergeCell ref="AM2:AP2"/>
    <mergeCell ref="AQ2:AT2"/>
    <mergeCell ref="AU2:AX2"/>
    <mergeCell ref="AY2:BB2"/>
    <mergeCell ref="BC2:BF2"/>
    <mergeCell ref="BG2:BJ2"/>
    <mergeCell ref="BK2:BN2"/>
    <mergeCell ref="FD1:HX1"/>
    <mergeCell ref="EC2:EG2"/>
    <mergeCell ref="CE2:CH2"/>
    <mergeCell ref="CI2:CL2"/>
    <mergeCell ref="CM2:CP2"/>
    <mergeCell ref="CQ2:CT2"/>
    <mergeCell ref="FP2:FQ2"/>
    <mergeCell ref="EH2:EL2"/>
    <mergeCell ref="EM2:EQ2"/>
    <mergeCell ref="ER2:EV2"/>
    <mergeCell ref="EW2:FA2"/>
    <mergeCell ref="FB2:FC2"/>
    <mergeCell ref="FD2:FE2"/>
    <mergeCell ref="FF2:FG2"/>
    <mergeCell ref="FH2:FI2"/>
    <mergeCell ref="FJ2:FK2"/>
    <mergeCell ref="FL2:FM2"/>
    <mergeCell ref="FN2:FO2"/>
    <mergeCell ref="GN2:GO2"/>
    <mergeCell ref="FR2:FS2"/>
    <mergeCell ref="FT2:FU2"/>
    <mergeCell ref="FV2:FW2"/>
    <mergeCell ref="FX2:FY2"/>
    <mergeCell ref="FZ2:GA2"/>
    <mergeCell ref="GB2:GC2"/>
    <mergeCell ref="GD2:GE2"/>
    <mergeCell ref="GF2:GG2"/>
    <mergeCell ref="GH2:GI2"/>
    <mergeCell ref="GJ2:GK2"/>
    <mergeCell ref="GL2:GM2"/>
    <mergeCell ref="HL2:HM2"/>
    <mergeCell ref="GP2:GQ2"/>
    <mergeCell ref="GR2:GS2"/>
    <mergeCell ref="GT2:GU2"/>
    <mergeCell ref="GV2:GW2"/>
    <mergeCell ref="GX2:GY2"/>
    <mergeCell ref="GZ2:HA2"/>
    <mergeCell ref="HB2:HC2"/>
    <mergeCell ref="HD2:HE2"/>
    <mergeCell ref="HF2:HG2"/>
    <mergeCell ref="HH2:HI2"/>
    <mergeCell ref="HJ2:HK2"/>
    <mergeCell ref="HN2:HO2"/>
    <mergeCell ref="HP2:HQ2"/>
    <mergeCell ref="HR2:HS2"/>
    <mergeCell ref="HT2:HU2"/>
    <mergeCell ref="HV2:HW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6</vt:i4>
      </vt:variant>
    </vt:vector>
  </HeadingPairs>
  <TitlesOfParts>
    <vt:vector size="6" baseType="lpstr">
      <vt:lpstr>Instructions</vt:lpstr>
      <vt:lpstr>Etape 1 (Infos générales)</vt:lpstr>
      <vt:lpstr>Etape 2 (Biométrie)</vt:lpstr>
      <vt:lpstr>Etape 3 (Faune potentielle)</vt:lpstr>
      <vt:lpstr>Etape 4 (Poissons niveau R)</vt:lpstr>
      <vt:lpstr>Export</vt:lpstr>
    </vt:vector>
  </TitlesOfParts>
  <Company>Kanton Aargau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Sutter</dc:creator>
  <cp:lastModifiedBy>Lena</cp:lastModifiedBy>
  <cp:lastPrinted>2012-11-27T11:24:58Z</cp:lastPrinted>
  <dcterms:created xsi:type="dcterms:W3CDTF">2009-07-02T09:27:55Z</dcterms:created>
  <dcterms:modified xsi:type="dcterms:W3CDTF">2014-11-04T10:07:45Z</dcterms:modified>
</cp:coreProperties>
</file>